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orentonp\Desktop\CO2\Simulateur\"/>
    </mc:Choice>
  </mc:AlternateContent>
  <xr:revisionPtr revIDLastSave="0" documentId="13_ncr:1_{D8953724-1C4D-4988-8E8F-248D69CEFD98}" xr6:coauthVersionLast="45" xr6:coauthVersionMax="45" xr10:uidLastSave="{00000000-0000-0000-0000-000000000000}"/>
  <bookViews>
    <workbookView xWindow="885" yWindow="-120" windowWidth="28035" windowHeight="16440" xr2:uid="{8DF21745-DA80-4878-B11E-8DE39344E19B}"/>
  </bookViews>
  <sheets>
    <sheet name="Calculs porur le renouvellement" sheetId="1" r:id="rId1"/>
    <sheet name="Références bilbiographiques" sheetId="4" r:id="rId2"/>
    <sheet name="calcul du volume de CO2 expiré" sheetId="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82" i="1" l="1"/>
  <c r="J81" i="1"/>
  <c r="J77" i="1"/>
  <c r="J79" i="1" s="1"/>
  <c r="J76" i="1"/>
  <c r="J75" i="1"/>
  <c r="J80" i="1" s="1"/>
  <c r="J83" i="1" s="1"/>
  <c r="J88" i="1" l="1"/>
  <c r="J84" i="1"/>
  <c r="J87" i="1" l="1"/>
  <c r="J85" i="1"/>
  <c r="J86" i="1" s="1"/>
  <c r="J90" i="1" s="1"/>
  <c r="J52" i="1" l="1"/>
  <c r="J51" i="1"/>
  <c r="J47" i="1"/>
  <c r="J49" i="1" s="1"/>
  <c r="J46" i="1"/>
  <c r="J45" i="1"/>
  <c r="J58" i="1" s="1"/>
  <c r="J22" i="1"/>
  <c r="J21" i="1"/>
  <c r="J17" i="1"/>
  <c r="J16" i="1"/>
  <c r="J15" i="1"/>
  <c r="J20" i="1" s="1"/>
  <c r="B66" i="1"/>
  <c r="B65" i="1"/>
  <c r="B61" i="1"/>
  <c r="B63" i="1" s="1"/>
  <c r="B60" i="1"/>
  <c r="J50" i="1" l="1"/>
  <c r="J53" i="1" s="1"/>
  <c r="J54" i="1" s="1"/>
  <c r="J57" i="1" s="1"/>
  <c r="J19" i="1"/>
  <c r="J28" i="1"/>
  <c r="J23" i="1"/>
  <c r="J24" i="1" l="1"/>
  <c r="J27" i="1" s="1"/>
  <c r="J25" i="1"/>
  <c r="J26" i="1" s="1"/>
  <c r="J30" i="1" s="1"/>
  <c r="J55" i="1"/>
  <c r="J56" i="1" s="1"/>
  <c r="J60" i="1" s="1"/>
  <c r="B59" i="1"/>
  <c r="B11" i="2"/>
  <c r="B13" i="2"/>
  <c r="B64" i="1" l="1"/>
  <c r="B67" i="1" s="1"/>
  <c r="B68" i="1" s="1"/>
  <c r="B69" i="1" s="1"/>
  <c r="B70" i="1" s="1"/>
  <c r="F70" i="1" s="1"/>
  <c r="B72" i="1"/>
  <c r="B14" i="2"/>
  <c r="B16" i="2" s="1"/>
  <c r="B7" i="2"/>
  <c r="B5" i="2"/>
  <c r="B4" i="2"/>
  <c r="B71" i="1" l="1"/>
</calcChain>
</file>

<file path=xl/sharedStrings.xml><?xml version="1.0" encoding="utf-8"?>
<sst xmlns="http://schemas.openxmlformats.org/spreadsheetml/2006/main" count="302" uniqueCount="124">
  <si>
    <t>L/h</t>
  </si>
  <si>
    <t>Superficie de la pièce</t>
  </si>
  <si>
    <t>m2</t>
  </si>
  <si>
    <t>Hauteur du plafond</t>
  </si>
  <si>
    <t>m</t>
  </si>
  <si>
    <t>Volume de la pièce</t>
  </si>
  <si>
    <t>m3</t>
  </si>
  <si>
    <t>PPM</t>
  </si>
  <si>
    <t>m3/h</t>
  </si>
  <si>
    <t>Cas N°2 : salle de réunion</t>
  </si>
  <si>
    <t>%</t>
  </si>
  <si>
    <t>L</t>
  </si>
  <si>
    <t>Nombre d'expirations</t>
  </si>
  <si>
    <t>expirations/mn</t>
  </si>
  <si>
    <t>valeur moyenne entre 12 et 20</t>
  </si>
  <si>
    <t>expirations/h</t>
  </si>
  <si>
    <t>Volume de CO2 expiré par heure</t>
  </si>
  <si>
    <t>~20</t>
  </si>
  <si>
    <t>Volume d'air expiré par heure</t>
  </si>
  <si>
    <t>Volume d'air expiré à chaque expiration</t>
  </si>
  <si>
    <t>Taux de CO2 dans l'air expiré</t>
  </si>
  <si>
    <t>Nombre d'expirations chez l'adulte</t>
  </si>
  <si>
    <t>Nombre d'expirations chez l'enfant</t>
  </si>
  <si>
    <t>valeur moyenne entre 20 et 30</t>
  </si>
  <si>
    <t>Pour un adulte</t>
  </si>
  <si>
    <t>Pour un enfant</t>
  </si>
  <si>
    <t>~15</t>
  </si>
  <si>
    <t>Nombre d'adultes</t>
  </si>
  <si>
    <t>Nombre d'enfants</t>
  </si>
  <si>
    <t>Votre cas avec adultes et/ou enfants</t>
  </si>
  <si>
    <t>5 à 10 ml/kg - Calcul fait pour un enfant de 10 ans (31 kg)</t>
  </si>
  <si>
    <t>mn</t>
  </si>
  <si>
    <t>adulte(s)</t>
  </si>
  <si>
    <t>enfant(s)</t>
  </si>
  <si>
    <t>fois par h</t>
  </si>
  <si>
    <t>à remplir</t>
  </si>
  <si>
    <t>à modifier si vous avez des données sur votre cas</t>
  </si>
  <si>
    <t>Quels appareils de filtration choisir ?</t>
  </si>
  <si>
    <r>
      <t>Avertissement :</t>
    </r>
    <r>
      <rPr>
        <i/>
        <sz val="11"/>
        <color theme="1"/>
        <rFont val="Calibri"/>
        <family val="2"/>
        <scheme val="minor"/>
      </rPr>
      <t xml:space="preserve">  </t>
    </r>
  </si>
  <si>
    <t>&gt; Elle n'est donnée que pour permettre une première approche des problématiques d'aération et de filtration des locaux, notamment en période épidémique.</t>
  </si>
  <si>
    <t>&gt; Cette feuille de calcul est donnée sans aucune garantie d'exactitude des résultats.</t>
  </si>
  <si>
    <t>&gt; afin de limiter la propagation d'un virus par la diffusion de particules en suspension dans l'air (aérosolisation), il convient de renouveler l'air présent dans une pièce.</t>
  </si>
  <si>
    <r>
      <t>Objectifs poursuivis :</t>
    </r>
    <r>
      <rPr>
        <i/>
        <sz val="11"/>
        <color theme="1"/>
        <rFont val="Calibri"/>
        <family val="2"/>
        <scheme val="minor"/>
      </rPr>
      <t xml:space="preserve"> </t>
    </r>
  </si>
  <si>
    <t>&gt; la présente feuille vous permettra de réaliser des calculs d'ordre de grandeur pour une première approche des problématiques à traiter.</t>
  </si>
  <si>
    <t xml:space="preserve">Taux de renouvellement de l'air (TRH) ou Air Changes per Hour (ACH) : </t>
  </si>
  <si>
    <t>&gt; dans le cas de bâtiment récents, une ventilation mécanique réalise un renouvellement automatique de l'air et s'assure de sa qualité.</t>
  </si>
  <si>
    <t>&gt; certains locaux ont une ventilation qui s'adapte au nombre de présents dans une pièce, en mesurant le taux de CO2 par exemple.</t>
  </si>
  <si>
    <r>
      <t xml:space="preserve">Avec une ventilation mécanique efficace : </t>
    </r>
    <r>
      <rPr>
        <i/>
        <sz val="11"/>
        <color theme="1"/>
        <rFont val="Calibri"/>
        <family val="2"/>
        <scheme val="minor"/>
      </rPr>
      <t xml:space="preserve"> </t>
    </r>
  </si>
  <si>
    <t>&gt; dans les bâtiments plus anciens, la ventilation est insuffisante voire absente.</t>
  </si>
  <si>
    <r>
      <t xml:space="preserve">Sans une ventilation mécanique efficace : </t>
    </r>
    <r>
      <rPr>
        <i/>
        <sz val="11"/>
        <color theme="1"/>
        <rFont val="Calibri"/>
        <family val="2"/>
        <scheme val="minor"/>
      </rPr>
      <t xml:space="preserve"> </t>
    </r>
  </si>
  <si>
    <t>eole.co2@gmail.com</t>
  </si>
  <si>
    <t>&gt; certains batiments proposent un renouvellement en utilisant de l'air provenant de l'extérieur, ce qui est recommandé d'un point de vue sanitaire.</t>
  </si>
  <si>
    <t xml:space="preserve">Source </t>
  </si>
  <si>
    <t>ADEME</t>
  </si>
  <si>
    <t>Lien</t>
  </si>
  <si>
    <t>https://www.ademe.fr/sites/default/files/assets/documents/ecolair-2018-010490.pdf</t>
  </si>
  <si>
    <t>Document</t>
  </si>
  <si>
    <t>Ecole'Air : Les outils pour une bonne gestion de la qualité de l’air dans les écoles</t>
  </si>
  <si>
    <t>Projet CO2</t>
  </si>
  <si>
    <t>http://lafabrique.centralesupelec.fr/projetco2/</t>
  </si>
  <si>
    <t>Site web du projet de création d'un outil de mesure du taux de CO2</t>
  </si>
  <si>
    <t>https://tinyurl.com/portableaircleanertool</t>
  </si>
  <si>
    <t>Boulder Portable Air Cleaner Calculator for Schools</t>
  </si>
  <si>
    <t>HARVARD-CU</t>
  </si>
  <si>
    <t>https://www.washingtonpost.com/lifestyle/home/purifier-hepa-covid-particles-droplets/2020/10/16/1b54b27e-0f18-11eb-8a35-237ef1eb2ef7_story.html</t>
  </si>
  <si>
    <t>Washington Post</t>
  </si>
  <si>
    <t>Can an air purifier help protect you against the coronavirus?</t>
  </si>
  <si>
    <t>https://www.hcsp.fr/Explore.cgi/Telecharger?NomFichier=hcspa20201014_cosacocharveprhidebt.pdf</t>
  </si>
  <si>
    <t>Haut Conseil de la Santé Publique</t>
  </si>
  <si>
    <t>Coronavirus SARS-CoV-2 : chauffage, aération, ventilation, préparation hivernale des bâtiments</t>
  </si>
  <si>
    <t>&gt; la durée de l'aération dépend de la méthode, voir les recommandations de l'ADEME ci-contre</t>
  </si>
  <si>
    <t>&gt; les appareils à filtres HEPA sont recommandés</t>
  </si>
  <si>
    <t>&gt;  il faut calculer les performances attendues.</t>
  </si>
  <si>
    <t>&gt;  il faut notamment calculer le "Clean Air Delivery Rate" (CADR) qui représente un débit d'air traité par l'appareil (voir ci-dessous)</t>
  </si>
  <si>
    <t>Réalisez votre calcul et consultez les exemples</t>
  </si>
  <si>
    <t>&gt; cette trame vous permettra, nous l'espérons, davoir une première approche des ordres de grandeur à considérer.</t>
  </si>
  <si>
    <t>&gt; Toute contribution pour l'amender ou l'enrichir sera la bienvenue. Pour cela, merci de bien vouloir adresser un message à ecole.co2@gmail.com</t>
  </si>
  <si>
    <t>&gt; pour ces cas-là, on peut soit aérer "manuellement" en ouvrant portes et fenêtres en grand, soit filtrer l'air du local quand l'aération n'est pas possible.</t>
  </si>
  <si>
    <t>&gt; c'est le nombre de fois que l'air d'une pièce est renouvelée par heure.</t>
  </si>
  <si>
    <t>&gt; quand une activité se déroule dans un local, on recommande, en moyenne, un TRH de 5 avec un minimum à 3 et un optimum à 6.</t>
  </si>
  <si>
    <t>&gt; pour cela, il y a  trois moyens : ventiler mécaniquement, aérer "manuellement ou filtrer.</t>
  </si>
  <si>
    <t>Pour savoir quand aérer "manuellement", plusieurs méthodes sont possibles :</t>
  </si>
  <si>
    <t>&gt; aérer à intervalles réguliers; diverses recommandations indiquent des intervalles de 10, 15 ou 20 mn</t>
  </si>
  <si>
    <t>&gt; à droite, trois exemples sont donnés : un bureau, une salle de réunion et une salle de classe</t>
  </si>
  <si>
    <t>COVID19 : AERER, VENTILER, FILTRER</t>
  </si>
  <si>
    <t>Cas N°3 : salle de classe</t>
  </si>
  <si>
    <t>&gt; ci-dessous, vous avez une trame de calcul pour rentrer vos propres données (cases jaunes et éventuellement oranges si vous avez des données)</t>
  </si>
  <si>
    <t>Taux de CO2 à l'extérieur</t>
  </si>
  <si>
    <t>valeur usuelle</t>
  </si>
  <si>
    <t>Taux de renouvellement horaire en air frais</t>
  </si>
  <si>
    <t>Taux de CO2 initial dans la salle à votre arrivée</t>
  </si>
  <si>
    <t>Taux de CO2 à ne pas dépasser pendant les activités</t>
  </si>
  <si>
    <t>Débit de CO2 expiré par un adulte</t>
  </si>
  <si>
    <t>Débit de CO2 expiré par un enfant</t>
  </si>
  <si>
    <t>l/h</t>
  </si>
  <si>
    <t>kg/m3</t>
  </si>
  <si>
    <t>g/mol</t>
  </si>
  <si>
    <t>kg/s</t>
  </si>
  <si>
    <t>Masse volumique de l'air (constante)</t>
  </si>
  <si>
    <t>Masse molaire de CO2 (constante)</t>
  </si>
  <si>
    <t>Masse molaire de l'air (constante)</t>
  </si>
  <si>
    <t>Taux de renouvellement en air frais par seconde</t>
  </si>
  <si>
    <t>fois par s</t>
  </si>
  <si>
    <t>Production de CO2 émis par les présents</t>
  </si>
  <si>
    <t>Débit d'air entrant dans la pièce</t>
  </si>
  <si>
    <t>m3/s</t>
  </si>
  <si>
    <t>Fraction volumique CO2 entrant</t>
  </si>
  <si>
    <t>Flux CO2 entrée</t>
  </si>
  <si>
    <t>Fraction massique finale</t>
  </si>
  <si>
    <t>Fraction massique CO2 initial</t>
  </si>
  <si>
    <t>Fraction massique au bout d'une heure</t>
  </si>
  <si>
    <t>Vous devez aérer le local toutes les :</t>
  </si>
  <si>
    <t>version 8 du 03/11/2020</t>
  </si>
  <si>
    <t>Taux de CO2 calculé au bout d'une heure :</t>
  </si>
  <si>
    <t>Cas n°1 : bureau personnel</t>
  </si>
  <si>
    <t>&gt; il faut donc renouveler l'air d'un local 5 fois par heure</t>
  </si>
  <si>
    <t>&gt; pour ces bâtiments, nous avons retenu un TRH de 0,1 fois à 0,25 fois par heure, ce qui correspond à un local fortement "confiné".</t>
  </si>
  <si>
    <t>Taux de renouvellement horaire en air frais cible</t>
  </si>
  <si>
    <t>Taux de renouvellement horaire en air frais du local</t>
  </si>
  <si>
    <t>Le purificateur d'air doit avoir un CADR de :</t>
  </si>
  <si>
    <t>Taux de CO2 effectivement mesuré au bout d'une heure :</t>
  </si>
  <si>
    <t>Erreur entre valeur vraie et valeur calculée :</t>
  </si>
  <si>
    <t>http://lafabrique.centralesupelec.fr/avf</t>
  </si>
  <si>
    <t>&gt; mesurer le taux de CO2 et aérer quand ce taux dépasse 800 PPM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</si>
</sst>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00"/>
    <numFmt numFmtId="166" formatCode="0.000000000"/>
  </numFmts>
  <fonts count="10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1"/>
      <color rgb="FF7030A0"/>
      <name val="Calibri"/>
      <family val="2"/>
      <scheme val="minor"/>
    </font>
    <font>
      <b/>
      <sz val="22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60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/>
    <xf numFmtId="0" fontId="0" fillId="0" borderId="1" xfId="0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3" borderId="1" xfId="0" applyFont="1" applyFill="1" applyBorder="1"/>
    <xf numFmtId="0" fontId="0" fillId="3" borderId="1" xfId="0" applyFont="1" applyFill="1" applyBorder="1" applyAlignment="1">
      <alignment horizontal="left"/>
    </xf>
    <xf numFmtId="1" fontId="0" fillId="3" borderId="1" xfId="0" applyNumberFormat="1" applyFont="1" applyFill="1" applyBorder="1" applyAlignment="1">
      <alignment horizontal="center"/>
    </xf>
    <xf numFmtId="0" fontId="4" fillId="0" borderId="0" xfId="0" applyFont="1"/>
    <xf numFmtId="0" fontId="2" fillId="3" borderId="1" xfId="0" applyFont="1" applyFill="1" applyBorder="1"/>
    <xf numFmtId="0" fontId="2" fillId="3" borderId="1" xfId="0" applyFont="1" applyFill="1" applyBorder="1" applyAlignment="1">
      <alignment horizontal="left"/>
    </xf>
    <xf numFmtId="0" fontId="0" fillId="0" borderId="1" xfId="0" applyFont="1" applyBorder="1"/>
    <xf numFmtId="0" fontId="0" fillId="0" borderId="1" xfId="0" applyFont="1" applyBorder="1" applyAlignment="1">
      <alignment horizontal="center"/>
    </xf>
    <xf numFmtId="0" fontId="2" fillId="2" borderId="1" xfId="0" applyFont="1" applyFill="1" applyBorder="1"/>
    <xf numFmtId="0" fontId="0" fillId="2" borderId="1" xfId="0" applyFill="1" applyBorder="1"/>
    <xf numFmtId="0" fontId="2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0" fillId="0" borderId="0" xfId="0" applyFill="1" applyBorder="1"/>
    <xf numFmtId="0" fontId="0" fillId="0" borderId="0" xfId="0" applyFill="1"/>
    <xf numFmtId="1" fontId="0" fillId="0" borderId="0" xfId="0" applyNumberFormat="1"/>
    <xf numFmtId="0" fontId="5" fillId="0" borderId="0" xfId="0" applyFont="1"/>
    <xf numFmtId="1" fontId="2" fillId="7" borderId="1" xfId="0" applyNumberFormat="1" applyFont="1" applyFill="1" applyBorder="1" applyAlignment="1">
      <alignment horizontal="center"/>
    </xf>
    <xf numFmtId="0" fontId="2" fillId="7" borderId="1" xfId="0" applyFont="1" applyFill="1" applyBorder="1" applyAlignment="1">
      <alignment horizontal="left"/>
    </xf>
    <xf numFmtId="164" fontId="0" fillId="0" borderId="1" xfId="0" applyNumberFormat="1" applyBorder="1" applyAlignment="1">
      <alignment horizontal="center"/>
    </xf>
    <xf numFmtId="0" fontId="5" fillId="0" borderId="0" xfId="0" applyFont="1" applyAlignment="1">
      <alignment horizontal="left" indent="3"/>
    </xf>
    <xf numFmtId="0" fontId="6" fillId="0" borderId="0" xfId="1"/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/>
    <xf numFmtId="0" fontId="8" fillId="0" borderId="0" xfId="0" applyFont="1" applyAlignment="1">
      <alignment horizontal="left" indent="3"/>
    </xf>
    <xf numFmtId="0" fontId="6" fillId="0" borderId="1" xfId="1" applyBorder="1"/>
    <xf numFmtId="0" fontId="9" fillId="0" borderId="0" xfId="0" applyFont="1"/>
    <xf numFmtId="165" fontId="0" fillId="3" borderId="1" xfId="0" applyNumberFormat="1" applyFont="1" applyFill="1" applyBorder="1" applyAlignment="1">
      <alignment horizontal="center"/>
    </xf>
    <xf numFmtId="2" fontId="2" fillId="2" borderId="1" xfId="0" applyNumberFormat="1" applyFont="1" applyFill="1" applyBorder="1" applyAlignment="1">
      <alignment horizontal="center"/>
    </xf>
    <xf numFmtId="2" fontId="0" fillId="6" borderId="1" xfId="0" applyNumberFormat="1" applyFont="1" applyFill="1" applyBorder="1" applyAlignment="1">
      <alignment horizontal="center"/>
    </xf>
    <xf numFmtId="1" fontId="2" fillId="2" borderId="1" xfId="0" applyNumberFormat="1" applyFont="1" applyFill="1" applyBorder="1" applyAlignment="1">
      <alignment horizontal="center"/>
    </xf>
    <xf numFmtId="1" fontId="0" fillId="6" borderId="1" xfId="0" applyNumberFormat="1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166" fontId="0" fillId="3" borderId="1" xfId="0" applyNumberFormat="1" applyFont="1" applyFill="1" applyBorder="1" applyAlignment="1">
      <alignment horizontal="center"/>
    </xf>
    <xf numFmtId="0" fontId="0" fillId="3" borderId="5" xfId="0" applyFont="1" applyFill="1" applyBorder="1"/>
    <xf numFmtId="1" fontId="2" fillId="8" borderId="1" xfId="0" applyNumberFormat="1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left" vertical="center"/>
    </xf>
    <xf numFmtId="0" fontId="2" fillId="7" borderId="1" xfId="0" applyFont="1" applyFill="1" applyBorder="1" applyAlignment="1">
      <alignment horizontal="right"/>
    </xf>
    <xf numFmtId="0" fontId="2" fillId="8" borderId="1" xfId="0" applyFont="1" applyFill="1" applyBorder="1" applyAlignment="1">
      <alignment horizontal="right" wrapText="1"/>
    </xf>
    <xf numFmtId="1" fontId="2" fillId="9" borderId="1" xfId="0" applyNumberFormat="1" applyFont="1" applyFill="1" applyBorder="1" applyAlignment="1">
      <alignment horizontal="center"/>
    </xf>
    <xf numFmtId="0" fontId="2" fillId="9" borderId="1" xfId="0" applyFont="1" applyFill="1" applyBorder="1" applyAlignment="1">
      <alignment horizontal="left"/>
    </xf>
    <xf numFmtId="0" fontId="2" fillId="9" borderId="1" xfId="0" applyFont="1" applyFill="1" applyBorder="1" applyAlignment="1">
      <alignment horizontal="right"/>
    </xf>
    <xf numFmtId="0" fontId="0" fillId="0" borderId="1" xfId="0" applyBorder="1" applyAlignment="1">
      <alignment horizontal="right"/>
    </xf>
    <xf numFmtId="0" fontId="1" fillId="4" borderId="2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2" fillId="5" borderId="2" xfId="0" applyFont="1" applyFill="1" applyBorder="1" applyAlignment="1"/>
    <xf numFmtId="0" fontId="0" fillId="5" borderId="3" xfId="0" applyFill="1" applyBorder="1" applyAlignment="1"/>
    <xf numFmtId="0" fontId="0" fillId="5" borderId="4" xfId="0" applyFill="1" applyBorder="1" applyAlignment="1"/>
    <xf numFmtId="0" fontId="2" fillId="5" borderId="1" xfId="0" applyFont="1" applyFill="1" applyBorder="1" applyAlignment="1"/>
    <xf numFmtId="0" fontId="0" fillId="5" borderId="1" xfId="0" applyFill="1" applyBorder="1" applyAlignment="1"/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eole.co2@gmail.com" TargetMode="External"/><Relationship Id="rId1" Type="http://schemas.openxmlformats.org/officeDocument/2006/relationships/hyperlink" Target="http://lafabrique.centralesupelec.fr/avf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tinyurl.com/portableaircleanertool" TargetMode="External"/><Relationship Id="rId2" Type="http://schemas.openxmlformats.org/officeDocument/2006/relationships/hyperlink" Target="http://lafabrique.centralesupelec.fr/projetco2/" TargetMode="External"/><Relationship Id="rId1" Type="http://schemas.openxmlformats.org/officeDocument/2006/relationships/hyperlink" Target="https://www.ademe.fr/sites/default/files/assets/documents/ecolair-2018-010490.pdf" TargetMode="External"/><Relationship Id="rId5" Type="http://schemas.openxmlformats.org/officeDocument/2006/relationships/hyperlink" Target="https://www.hcsp.fr/Explore.cgi/Telecharger?NomFichier=hcspa20201014_cosacocharveprhidebt.pdf" TargetMode="External"/><Relationship Id="rId4" Type="http://schemas.openxmlformats.org/officeDocument/2006/relationships/hyperlink" Target="https://www.washingtonpost.com/lifestyle/home/purifier-hepa-covid-particles-droplets/2020/10/16/1b54b27e-0f18-11eb-8a35-237ef1eb2ef7_story.html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8C033F-DEDA-4E4E-B1C4-9929AAEECE2D}">
  <dimension ref="A1:K192"/>
  <sheetViews>
    <sheetView tabSelected="1" zoomScaleNormal="100" workbookViewId="0">
      <selection activeCell="H46" sqref="H46"/>
    </sheetView>
  </sheetViews>
  <sheetFormatPr baseColWidth="10" defaultRowHeight="15" x14ac:dyDescent="0.25"/>
  <cols>
    <col min="1" max="1" width="66.28515625" customWidth="1"/>
    <col min="2" max="2" width="16.28515625" style="1" customWidth="1"/>
    <col min="3" max="3" width="10.42578125" style="2" customWidth="1"/>
    <col min="4" max="4" width="1.7109375" customWidth="1"/>
    <col min="8" max="8" width="21.7109375" customWidth="1"/>
    <col min="9" max="9" width="67.7109375" customWidth="1"/>
    <col min="10" max="10" width="12.5703125" style="1" customWidth="1"/>
    <col min="11" max="11" width="12.28515625" customWidth="1"/>
  </cols>
  <sheetData>
    <row r="1" spans="1:11" ht="28.5" x14ac:dyDescent="0.45">
      <c r="A1" s="32" t="s">
        <v>84</v>
      </c>
    </row>
    <row r="2" spans="1:11" x14ac:dyDescent="0.25">
      <c r="A2" t="s">
        <v>112</v>
      </c>
      <c r="I2" s="38" t="s">
        <v>114</v>
      </c>
      <c r="J2" s="39"/>
      <c r="K2" s="40"/>
    </row>
    <row r="3" spans="1:11" x14ac:dyDescent="0.25">
      <c r="A3" s="26" t="s">
        <v>122</v>
      </c>
      <c r="I3" s="10" t="s">
        <v>1</v>
      </c>
      <c r="J3" s="36">
        <v>10</v>
      </c>
      <c r="K3" s="11" t="s">
        <v>2</v>
      </c>
    </row>
    <row r="4" spans="1:11" x14ac:dyDescent="0.25">
      <c r="A4" s="26" t="s">
        <v>50</v>
      </c>
      <c r="I4" s="10" t="s">
        <v>3</v>
      </c>
      <c r="J4" s="34">
        <v>2.5</v>
      </c>
      <c r="K4" s="11" t="s">
        <v>4</v>
      </c>
    </row>
    <row r="5" spans="1:11" x14ac:dyDescent="0.25">
      <c r="I5" s="10" t="s">
        <v>27</v>
      </c>
      <c r="J5" s="36">
        <v>1</v>
      </c>
      <c r="K5" s="11" t="s">
        <v>32</v>
      </c>
    </row>
    <row r="6" spans="1:11" x14ac:dyDescent="0.25">
      <c r="A6" s="9" t="s">
        <v>38</v>
      </c>
      <c r="I6" s="10" t="s">
        <v>28</v>
      </c>
      <c r="J6" s="36">
        <v>0</v>
      </c>
      <c r="K6" s="11" t="s">
        <v>33</v>
      </c>
    </row>
    <row r="7" spans="1:11" x14ac:dyDescent="0.25">
      <c r="A7" s="30" t="s">
        <v>40</v>
      </c>
      <c r="B7" s="27"/>
      <c r="C7" s="28"/>
      <c r="D7" s="29"/>
      <c r="E7" s="29"/>
      <c r="F7" s="29"/>
      <c r="G7" s="29"/>
      <c r="H7" s="29"/>
      <c r="I7" s="6" t="s">
        <v>87</v>
      </c>
      <c r="J7" s="37">
        <v>400</v>
      </c>
      <c r="K7" s="7" t="s">
        <v>7</v>
      </c>
    </row>
    <row r="8" spans="1:11" x14ac:dyDescent="0.25">
      <c r="A8" s="25" t="s">
        <v>39</v>
      </c>
      <c r="I8" s="6" t="s">
        <v>90</v>
      </c>
      <c r="J8" s="37">
        <v>600</v>
      </c>
      <c r="K8" s="7" t="s">
        <v>7</v>
      </c>
    </row>
    <row r="9" spans="1:11" x14ac:dyDescent="0.25">
      <c r="A9" s="25" t="s">
        <v>76</v>
      </c>
      <c r="I9" s="6" t="s">
        <v>91</v>
      </c>
      <c r="J9" s="37">
        <v>1000</v>
      </c>
      <c r="K9" s="7" t="s">
        <v>7</v>
      </c>
    </row>
    <row r="10" spans="1:11" x14ac:dyDescent="0.25">
      <c r="A10" s="25"/>
      <c r="I10" s="6" t="s">
        <v>89</v>
      </c>
      <c r="J10" s="35">
        <v>0.5</v>
      </c>
      <c r="K10" s="7" t="s">
        <v>34</v>
      </c>
    </row>
    <row r="11" spans="1:11" x14ac:dyDescent="0.25">
      <c r="A11" s="9" t="s">
        <v>42</v>
      </c>
      <c r="I11" s="6" t="s">
        <v>117</v>
      </c>
      <c r="J11" s="35">
        <v>5</v>
      </c>
      <c r="K11" s="7" t="s">
        <v>34</v>
      </c>
    </row>
    <row r="12" spans="1:11" x14ac:dyDescent="0.25">
      <c r="A12" s="25" t="s">
        <v>41</v>
      </c>
      <c r="I12" s="3" t="s">
        <v>98</v>
      </c>
      <c r="J12" s="41">
        <v>1.18</v>
      </c>
      <c r="K12" s="3" t="s">
        <v>95</v>
      </c>
    </row>
    <row r="13" spans="1:11" x14ac:dyDescent="0.25">
      <c r="A13" s="25" t="s">
        <v>80</v>
      </c>
      <c r="I13" s="3" t="s">
        <v>99</v>
      </c>
      <c r="J13" s="41">
        <v>44</v>
      </c>
      <c r="K13" s="3" t="s">
        <v>96</v>
      </c>
    </row>
    <row r="14" spans="1:11" x14ac:dyDescent="0.25">
      <c r="A14" s="25" t="s">
        <v>43</v>
      </c>
      <c r="I14" s="3" t="s">
        <v>100</v>
      </c>
      <c r="J14" s="41">
        <v>28.8</v>
      </c>
      <c r="K14" s="3" t="s">
        <v>96</v>
      </c>
    </row>
    <row r="15" spans="1:11" x14ac:dyDescent="0.25">
      <c r="A15" s="25"/>
      <c r="I15" s="6" t="s">
        <v>5</v>
      </c>
      <c r="J15" s="8">
        <f>J3*J4</f>
        <v>25</v>
      </c>
      <c r="K15" s="7" t="s">
        <v>6</v>
      </c>
    </row>
    <row r="16" spans="1:11" x14ac:dyDescent="0.25">
      <c r="A16" s="9" t="s">
        <v>44</v>
      </c>
      <c r="I16" s="6" t="s">
        <v>101</v>
      </c>
      <c r="J16" s="42">
        <f>J10/3600</f>
        <v>1.3888888888888889E-4</v>
      </c>
      <c r="K16" s="7" t="s">
        <v>102</v>
      </c>
    </row>
    <row r="17" spans="1:11" x14ac:dyDescent="0.25">
      <c r="A17" s="25" t="s">
        <v>78</v>
      </c>
      <c r="I17" s="6" t="s">
        <v>92</v>
      </c>
      <c r="J17" s="33">
        <f>20</f>
        <v>20</v>
      </c>
      <c r="K17" s="7" t="s">
        <v>94</v>
      </c>
    </row>
    <row r="18" spans="1:11" x14ac:dyDescent="0.25">
      <c r="A18" s="25" t="s">
        <v>79</v>
      </c>
      <c r="I18" s="6" t="s">
        <v>93</v>
      </c>
      <c r="J18" s="33">
        <v>15</v>
      </c>
      <c r="K18" s="7" t="s">
        <v>94</v>
      </c>
    </row>
    <row r="19" spans="1:11" x14ac:dyDescent="0.25">
      <c r="A19" s="25" t="s">
        <v>115</v>
      </c>
      <c r="I19" s="6" t="s">
        <v>103</v>
      </c>
      <c r="J19" s="42">
        <f>J12*(J5*J17+J6*J18)*0.001/3600</f>
        <v>6.5555555555555556E-6</v>
      </c>
      <c r="K19" s="7" t="s">
        <v>97</v>
      </c>
    </row>
    <row r="20" spans="1:11" x14ac:dyDescent="0.25">
      <c r="A20" s="25"/>
      <c r="I20" s="6" t="s">
        <v>104</v>
      </c>
      <c r="J20" s="42">
        <f>J10*J15/3600</f>
        <v>3.472222222222222E-3</v>
      </c>
      <c r="K20" s="7" t="s">
        <v>105</v>
      </c>
    </row>
    <row r="21" spans="1:11" x14ac:dyDescent="0.25">
      <c r="A21" s="9" t="s">
        <v>47</v>
      </c>
      <c r="I21" s="6" t="s">
        <v>106</v>
      </c>
      <c r="J21" s="42">
        <f>J7*0.000001</f>
        <v>3.9999999999999996E-4</v>
      </c>
      <c r="K21" s="7"/>
    </row>
    <row r="22" spans="1:11" x14ac:dyDescent="0.25">
      <c r="A22" s="25" t="s">
        <v>45</v>
      </c>
      <c r="I22" s="6" t="s">
        <v>109</v>
      </c>
      <c r="J22" s="42">
        <f>J8*0.000001*J13/J14</f>
        <v>9.1666666666666654E-4</v>
      </c>
      <c r="K22" s="7"/>
    </row>
    <row r="23" spans="1:11" x14ac:dyDescent="0.25">
      <c r="A23" s="25" t="s">
        <v>46</v>
      </c>
      <c r="I23" s="6" t="s">
        <v>107</v>
      </c>
      <c r="J23" s="42">
        <f>J13/J14*J20*J21</f>
        <v>2.1219135802469132E-6</v>
      </c>
      <c r="K23" s="7"/>
    </row>
    <row r="24" spans="1:11" x14ac:dyDescent="0.25">
      <c r="A24" s="25" t="s">
        <v>51</v>
      </c>
      <c r="I24" s="6" t="s">
        <v>108</v>
      </c>
      <c r="J24" s="42">
        <f>(J19+J23)/J20</f>
        <v>2.4991111111111112E-3</v>
      </c>
      <c r="K24" s="7"/>
    </row>
    <row r="25" spans="1:11" x14ac:dyDescent="0.25">
      <c r="I25" s="43" t="s">
        <v>110</v>
      </c>
      <c r="J25" s="42">
        <f>(J22-J24)*EXP(-J10)+J24</f>
        <v>1.5393100382636304E-3</v>
      </c>
      <c r="K25" s="7"/>
    </row>
    <row r="26" spans="1:11" x14ac:dyDescent="0.25">
      <c r="A26" s="9" t="s">
        <v>49</v>
      </c>
      <c r="I26" s="46" t="s">
        <v>113</v>
      </c>
      <c r="J26" s="22">
        <f>J14/J13*J25*1000000</f>
        <v>1007.5483886816489</v>
      </c>
      <c r="K26" s="23" t="s">
        <v>7</v>
      </c>
    </row>
    <row r="27" spans="1:11" x14ac:dyDescent="0.25">
      <c r="A27" s="25" t="s">
        <v>48</v>
      </c>
      <c r="I27" s="47" t="s">
        <v>111</v>
      </c>
      <c r="J27" s="44">
        <f>60*LN((J9*J13/J14*0.000001-J24)/(J22-J24))/(-J10)</f>
        <v>58.566761894257247</v>
      </c>
      <c r="K27" s="45" t="s">
        <v>31</v>
      </c>
    </row>
    <row r="28" spans="1:11" x14ac:dyDescent="0.25">
      <c r="A28" s="25" t="s">
        <v>116</v>
      </c>
      <c r="I28" s="50" t="s">
        <v>119</v>
      </c>
      <c r="J28" s="48">
        <f>(J13-J12)*J17</f>
        <v>856.4</v>
      </c>
      <c r="K28" s="49" t="s">
        <v>8</v>
      </c>
    </row>
    <row r="29" spans="1:11" x14ac:dyDescent="0.25">
      <c r="A29" s="25" t="s">
        <v>77</v>
      </c>
      <c r="I29" s="51" t="s">
        <v>120</v>
      </c>
      <c r="J29" s="4">
        <v>1100</v>
      </c>
      <c r="K29" s="3" t="s">
        <v>7</v>
      </c>
    </row>
    <row r="30" spans="1:11" x14ac:dyDescent="0.25">
      <c r="A30" s="25"/>
      <c r="I30" s="51" t="s">
        <v>121</v>
      </c>
      <c r="J30" s="24">
        <f>ABS(J29-J26)/J29*100</f>
        <v>8.4046919380319149</v>
      </c>
      <c r="K30" s="3" t="s">
        <v>10</v>
      </c>
    </row>
    <row r="31" spans="1:11" x14ac:dyDescent="0.25">
      <c r="A31" s="9" t="s">
        <v>81</v>
      </c>
    </row>
    <row r="32" spans="1:11" x14ac:dyDescent="0.25">
      <c r="A32" s="25" t="s">
        <v>82</v>
      </c>
      <c r="I32" s="38" t="s">
        <v>9</v>
      </c>
      <c r="J32" s="39"/>
      <c r="K32" s="40"/>
    </row>
    <row r="33" spans="1:11" x14ac:dyDescent="0.25">
      <c r="A33" s="25" t="s">
        <v>123</v>
      </c>
      <c r="I33" s="10" t="s">
        <v>1</v>
      </c>
      <c r="J33" s="36">
        <v>20</v>
      </c>
      <c r="K33" s="11" t="s">
        <v>2</v>
      </c>
    </row>
    <row r="34" spans="1:11" x14ac:dyDescent="0.25">
      <c r="A34" s="25" t="s">
        <v>70</v>
      </c>
      <c r="I34" s="10" t="s">
        <v>3</v>
      </c>
      <c r="J34" s="34">
        <v>2.6</v>
      </c>
      <c r="K34" s="11" t="s">
        <v>4</v>
      </c>
    </row>
    <row r="35" spans="1:11" x14ac:dyDescent="0.25">
      <c r="A35" s="25"/>
      <c r="I35" s="10" t="s">
        <v>27</v>
      </c>
      <c r="J35" s="36">
        <v>4</v>
      </c>
      <c r="K35" s="11" t="s">
        <v>32</v>
      </c>
    </row>
    <row r="36" spans="1:11" x14ac:dyDescent="0.25">
      <c r="A36" s="9" t="s">
        <v>37</v>
      </c>
      <c r="I36" s="10" t="s">
        <v>28</v>
      </c>
      <c r="J36" s="36">
        <v>0</v>
      </c>
      <c r="K36" s="11" t="s">
        <v>33</v>
      </c>
    </row>
    <row r="37" spans="1:11" x14ac:dyDescent="0.25">
      <c r="A37" s="25" t="s">
        <v>71</v>
      </c>
      <c r="I37" s="6" t="s">
        <v>87</v>
      </c>
      <c r="J37" s="37">
        <v>400</v>
      </c>
      <c r="K37" s="7" t="s">
        <v>7</v>
      </c>
    </row>
    <row r="38" spans="1:11" x14ac:dyDescent="0.25">
      <c r="A38" s="25" t="s">
        <v>72</v>
      </c>
      <c r="I38" s="6" t="s">
        <v>90</v>
      </c>
      <c r="J38" s="37">
        <v>600</v>
      </c>
      <c r="K38" s="7" t="s">
        <v>7</v>
      </c>
    </row>
    <row r="39" spans="1:11" x14ac:dyDescent="0.25">
      <c r="A39" s="25" t="s">
        <v>73</v>
      </c>
      <c r="I39" s="6" t="s">
        <v>91</v>
      </c>
      <c r="J39" s="37">
        <v>1000</v>
      </c>
      <c r="K39" s="7" t="s">
        <v>7</v>
      </c>
    </row>
    <row r="40" spans="1:11" x14ac:dyDescent="0.25">
      <c r="A40" s="25"/>
      <c r="I40" s="6" t="s">
        <v>89</v>
      </c>
      <c r="J40" s="35">
        <v>0.5</v>
      </c>
      <c r="K40" s="7" t="s">
        <v>34</v>
      </c>
    </row>
    <row r="41" spans="1:11" x14ac:dyDescent="0.25">
      <c r="A41" s="9" t="s">
        <v>74</v>
      </c>
      <c r="I41" s="6" t="s">
        <v>117</v>
      </c>
      <c r="J41" s="35">
        <v>5</v>
      </c>
      <c r="K41" s="7" t="s">
        <v>34</v>
      </c>
    </row>
    <row r="42" spans="1:11" x14ac:dyDescent="0.25">
      <c r="A42" s="25" t="s">
        <v>86</v>
      </c>
      <c r="I42" s="3" t="s">
        <v>98</v>
      </c>
      <c r="J42" s="41">
        <v>1.18</v>
      </c>
      <c r="K42" s="3" t="s">
        <v>95</v>
      </c>
    </row>
    <row r="43" spans="1:11" x14ac:dyDescent="0.25">
      <c r="A43" s="25" t="s">
        <v>83</v>
      </c>
      <c r="I43" s="3" t="s">
        <v>99</v>
      </c>
      <c r="J43" s="41">
        <v>44</v>
      </c>
      <c r="K43" s="3" t="s">
        <v>96</v>
      </c>
    </row>
    <row r="44" spans="1:11" x14ac:dyDescent="0.25">
      <c r="A44" s="25" t="s">
        <v>75</v>
      </c>
      <c r="I44" s="3" t="s">
        <v>100</v>
      </c>
      <c r="J44" s="41">
        <v>28.8</v>
      </c>
      <c r="K44" s="3" t="s">
        <v>96</v>
      </c>
    </row>
    <row r="45" spans="1:11" x14ac:dyDescent="0.25">
      <c r="A45" s="9"/>
      <c r="I45" s="6" t="s">
        <v>5</v>
      </c>
      <c r="J45" s="8">
        <f>J33*J34</f>
        <v>52</v>
      </c>
      <c r="K45" s="7" t="s">
        <v>6</v>
      </c>
    </row>
    <row r="46" spans="1:11" x14ac:dyDescent="0.25">
      <c r="A46" s="52" t="s">
        <v>29</v>
      </c>
      <c r="B46" s="53"/>
      <c r="C46" s="54"/>
      <c r="I46" s="6" t="s">
        <v>101</v>
      </c>
      <c r="J46" s="42">
        <f>J40/3600</f>
        <v>1.3888888888888889E-4</v>
      </c>
      <c r="K46" s="7" t="s">
        <v>102</v>
      </c>
    </row>
    <row r="47" spans="1:11" x14ac:dyDescent="0.25">
      <c r="A47" s="10" t="s">
        <v>1</v>
      </c>
      <c r="B47" s="36">
        <v>56</v>
      </c>
      <c r="C47" s="11" t="s">
        <v>2</v>
      </c>
      <c r="E47" s="21" t="s">
        <v>35</v>
      </c>
      <c r="I47" s="6" t="s">
        <v>92</v>
      </c>
      <c r="J47" s="33">
        <f>20</f>
        <v>20</v>
      </c>
      <c r="K47" s="7" t="s">
        <v>94</v>
      </c>
    </row>
    <row r="48" spans="1:11" x14ac:dyDescent="0.25">
      <c r="A48" s="10" t="s">
        <v>3</v>
      </c>
      <c r="B48" s="34">
        <v>2.8</v>
      </c>
      <c r="C48" s="11" t="s">
        <v>4</v>
      </c>
      <c r="E48" s="21" t="s">
        <v>35</v>
      </c>
      <c r="I48" s="6" t="s">
        <v>93</v>
      </c>
      <c r="J48" s="33">
        <v>15</v>
      </c>
      <c r="K48" s="7" t="s">
        <v>94</v>
      </c>
    </row>
    <row r="49" spans="1:11" x14ac:dyDescent="0.25">
      <c r="A49" s="10" t="s">
        <v>27</v>
      </c>
      <c r="B49" s="36">
        <v>1</v>
      </c>
      <c r="C49" s="11" t="s">
        <v>32</v>
      </c>
      <c r="E49" s="21" t="s">
        <v>35</v>
      </c>
      <c r="G49" s="20"/>
      <c r="I49" s="6" t="s">
        <v>103</v>
      </c>
      <c r="J49" s="42">
        <f>J42*(J35*J47+J36*J48)*0.001/3600</f>
        <v>2.6222222222222222E-5</v>
      </c>
      <c r="K49" s="7" t="s">
        <v>97</v>
      </c>
    </row>
    <row r="50" spans="1:11" x14ac:dyDescent="0.25">
      <c r="A50" s="10" t="s">
        <v>28</v>
      </c>
      <c r="B50" s="36">
        <v>30</v>
      </c>
      <c r="C50" s="11" t="s">
        <v>33</v>
      </c>
      <c r="E50" s="21" t="s">
        <v>35</v>
      </c>
      <c r="I50" s="6" t="s">
        <v>104</v>
      </c>
      <c r="J50" s="42">
        <f>J40*J45/3600</f>
        <v>7.2222222222222219E-3</v>
      </c>
      <c r="K50" s="7" t="s">
        <v>105</v>
      </c>
    </row>
    <row r="51" spans="1:11" x14ac:dyDescent="0.25">
      <c r="A51" s="6" t="s">
        <v>87</v>
      </c>
      <c r="B51" s="37">
        <v>400</v>
      </c>
      <c r="C51" s="7" t="s">
        <v>7</v>
      </c>
      <c r="E51" s="21" t="s">
        <v>88</v>
      </c>
      <c r="I51" s="6" t="s">
        <v>106</v>
      </c>
      <c r="J51" s="42">
        <f>J37*0.000001</f>
        <v>3.9999999999999996E-4</v>
      </c>
      <c r="K51" s="7"/>
    </row>
    <row r="52" spans="1:11" x14ac:dyDescent="0.25">
      <c r="A52" s="6" t="s">
        <v>90</v>
      </c>
      <c r="B52" s="37">
        <v>600</v>
      </c>
      <c r="C52" s="7" t="s">
        <v>7</v>
      </c>
      <c r="E52" s="21" t="s">
        <v>36</v>
      </c>
      <c r="I52" s="6" t="s">
        <v>109</v>
      </c>
      <c r="J52" s="42">
        <f>J38*0.000001*J43/J44</f>
        <v>9.1666666666666654E-4</v>
      </c>
      <c r="K52" s="7"/>
    </row>
    <row r="53" spans="1:11" x14ac:dyDescent="0.25">
      <c r="A53" s="6" t="s">
        <v>91</v>
      </c>
      <c r="B53" s="37">
        <v>1000</v>
      </c>
      <c r="C53" s="7" t="s">
        <v>7</v>
      </c>
      <c r="E53" s="21" t="s">
        <v>36</v>
      </c>
      <c r="I53" s="6" t="s">
        <v>107</v>
      </c>
      <c r="J53" s="42">
        <f>J43/J44*J50*J51</f>
        <v>4.4135802469135793E-6</v>
      </c>
      <c r="K53" s="7"/>
    </row>
    <row r="54" spans="1:11" x14ac:dyDescent="0.25">
      <c r="A54" s="6" t="s">
        <v>118</v>
      </c>
      <c r="B54" s="35">
        <v>0.1</v>
      </c>
      <c r="C54" s="7" t="s">
        <v>34</v>
      </c>
      <c r="E54" s="21" t="s">
        <v>36</v>
      </c>
      <c r="I54" s="6" t="s">
        <v>108</v>
      </c>
      <c r="J54" s="42">
        <f>(J49+J53)/J50</f>
        <v>4.2418803418803417E-3</v>
      </c>
      <c r="K54" s="7"/>
    </row>
    <row r="55" spans="1:11" x14ac:dyDescent="0.25">
      <c r="A55" s="6" t="s">
        <v>117</v>
      </c>
      <c r="B55" s="35">
        <v>5</v>
      </c>
      <c r="C55" s="7" t="s">
        <v>34</v>
      </c>
      <c r="E55" s="21" t="s">
        <v>36</v>
      </c>
      <c r="I55" s="43" t="s">
        <v>110</v>
      </c>
      <c r="J55" s="42">
        <f>(J52-J54)*EXP(-J40)+J54</f>
        <v>2.2250362977675208E-3</v>
      </c>
      <c r="K55" s="7"/>
    </row>
    <row r="56" spans="1:11" x14ac:dyDescent="0.25">
      <c r="A56" s="3" t="s">
        <v>98</v>
      </c>
      <c r="B56" s="41">
        <v>1.18</v>
      </c>
      <c r="C56" s="3" t="s">
        <v>95</v>
      </c>
      <c r="I56" s="46" t="s">
        <v>113</v>
      </c>
      <c r="J56" s="22">
        <f>J44/J43*J55*1000000</f>
        <v>1456.3873949023773</v>
      </c>
      <c r="K56" s="23" t="s">
        <v>7</v>
      </c>
    </row>
    <row r="57" spans="1:11" x14ac:dyDescent="0.25">
      <c r="A57" s="3" t="s">
        <v>99</v>
      </c>
      <c r="B57" s="41">
        <v>44</v>
      </c>
      <c r="C57" s="3" t="s">
        <v>96</v>
      </c>
      <c r="I57" s="47" t="s">
        <v>111</v>
      </c>
      <c r="J57" s="44">
        <f>60*LN((J39*J43/J44*0.000001-J54)/(J52-J54))/(-J40)</f>
        <v>24.368710057674658</v>
      </c>
      <c r="K57" s="45" t="s">
        <v>31</v>
      </c>
    </row>
    <row r="58" spans="1:11" x14ac:dyDescent="0.25">
      <c r="A58" s="3" t="s">
        <v>100</v>
      </c>
      <c r="B58" s="41">
        <v>28.8</v>
      </c>
      <c r="C58" s="3" t="s">
        <v>96</v>
      </c>
      <c r="I58" s="50" t="s">
        <v>119</v>
      </c>
      <c r="J58" s="48">
        <f>(J41-J40)*J45</f>
        <v>234</v>
      </c>
      <c r="K58" s="49" t="s">
        <v>8</v>
      </c>
    </row>
    <row r="59" spans="1:11" x14ac:dyDescent="0.25">
      <c r="A59" s="6" t="s">
        <v>5</v>
      </c>
      <c r="B59" s="8">
        <f>B47*B48</f>
        <v>156.79999999999998</v>
      </c>
      <c r="C59" s="7" t="s">
        <v>6</v>
      </c>
      <c r="I59" s="51" t="s">
        <v>120</v>
      </c>
      <c r="J59" s="4">
        <v>1500</v>
      </c>
      <c r="K59" s="3" t="s">
        <v>7</v>
      </c>
    </row>
    <row r="60" spans="1:11" ht="15" customHeight="1" x14ac:dyDescent="0.25">
      <c r="A60" s="6" t="s">
        <v>101</v>
      </c>
      <c r="B60" s="42">
        <f>B54/3600</f>
        <v>2.7777777777777779E-5</v>
      </c>
      <c r="C60" s="7" t="s">
        <v>102</v>
      </c>
      <c r="I60" s="51" t="s">
        <v>121</v>
      </c>
      <c r="J60" s="24">
        <f>ABS(J59-J56)/J59*100</f>
        <v>2.9075070065081792</v>
      </c>
      <c r="K60" s="3" t="s">
        <v>10</v>
      </c>
    </row>
    <row r="61" spans="1:11" ht="15" customHeight="1" x14ac:dyDescent="0.25">
      <c r="A61" s="6" t="s">
        <v>92</v>
      </c>
      <c r="B61" s="33">
        <f>20</f>
        <v>20</v>
      </c>
      <c r="C61" s="7" t="s">
        <v>94</v>
      </c>
    </row>
    <row r="62" spans="1:11" ht="15" customHeight="1" x14ac:dyDescent="0.25">
      <c r="A62" s="6" t="s">
        <v>93</v>
      </c>
      <c r="B62" s="33">
        <v>15</v>
      </c>
      <c r="C62" s="7" t="s">
        <v>94</v>
      </c>
      <c r="I62" s="52" t="s">
        <v>85</v>
      </c>
      <c r="J62" s="53"/>
      <c r="K62" s="54"/>
    </row>
    <row r="63" spans="1:11" x14ac:dyDescent="0.25">
      <c r="A63" s="6" t="s">
        <v>103</v>
      </c>
      <c r="B63" s="42">
        <f>B56*(B49*B61+B50*B62)*0.001/3600</f>
        <v>1.5405555555555555E-4</v>
      </c>
      <c r="C63" s="7" t="s">
        <v>97</v>
      </c>
      <c r="I63" s="10" t="s">
        <v>1</v>
      </c>
      <c r="J63" s="36">
        <v>74</v>
      </c>
      <c r="K63" s="11" t="s">
        <v>2</v>
      </c>
    </row>
    <row r="64" spans="1:11" ht="15" customHeight="1" x14ac:dyDescent="0.25">
      <c r="A64" s="6" t="s">
        <v>104</v>
      </c>
      <c r="B64" s="42">
        <f>B54*B59/3600</f>
        <v>4.3555555555555552E-3</v>
      </c>
      <c r="C64" s="7" t="s">
        <v>105</v>
      </c>
      <c r="I64" s="10" t="s">
        <v>3</v>
      </c>
      <c r="J64" s="34">
        <v>3</v>
      </c>
      <c r="K64" s="11" t="s">
        <v>4</v>
      </c>
    </row>
    <row r="65" spans="1:11" x14ac:dyDescent="0.25">
      <c r="A65" s="6" t="s">
        <v>106</v>
      </c>
      <c r="B65" s="42">
        <f>B51*0.000001</f>
        <v>3.9999999999999996E-4</v>
      </c>
      <c r="C65" s="7"/>
      <c r="I65" s="10" t="s">
        <v>27</v>
      </c>
      <c r="J65" s="36">
        <v>1</v>
      </c>
      <c r="K65" s="11" t="s">
        <v>32</v>
      </c>
    </row>
    <row r="66" spans="1:11" x14ac:dyDescent="0.25">
      <c r="A66" s="6" t="s">
        <v>109</v>
      </c>
      <c r="B66" s="42">
        <f>B52*0.000001*B57/B58</f>
        <v>9.1666666666666654E-4</v>
      </c>
      <c r="C66" s="7"/>
      <c r="I66" s="10" t="s">
        <v>28</v>
      </c>
      <c r="J66" s="36">
        <v>25</v>
      </c>
      <c r="K66" s="11" t="s">
        <v>33</v>
      </c>
    </row>
    <row r="67" spans="1:11" x14ac:dyDescent="0.25">
      <c r="A67" s="6" t="s">
        <v>107</v>
      </c>
      <c r="B67" s="42">
        <f>B57/B58*B64*B65</f>
        <v>2.661728395061728E-6</v>
      </c>
      <c r="C67" s="7"/>
      <c r="I67" s="6" t="s">
        <v>87</v>
      </c>
      <c r="J67" s="37">
        <v>400</v>
      </c>
      <c r="K67" s="7" t="s">
        <v>7</v>
      </c>
    </row>
    <row r="68" spans="1:11" x14ac:dyDescent="0.25">
      <c r="A68" s="6" t="s">
        <v>108</v>
      </c>
      <c r="B68" s="42">
        <f>(B63+B67)/B64</f>
        <v>3.5981009070294785E-2</v>
      </c>
      <c r="C68" s="7"/>
      <c r="I68" s="6" t="s">
        <v>90</v>
      </c>
      <c r="J68" s="37">
        <v>552</v>
      </c>
      <c r="K68" s="7" t="s">
        <v>7</v>
      </c>
    </row>
    <row r="69" spans="1:11" x14ac:dyDescent="0.25">
      <c r="A69" s="43" t="s">
        <v>110</v>
      </c>
      <c r="B69" s="42">
        <f>(B66-B68)*EXP(-B54)+B68</f>
        <v>4.2534800246671126E-3</v>
      </c>
      <c r="C69" s="7"/>
      <c r="I69" s="6" t="s">
        <v>91</v>
      </c>
      <c r="J69" s="37">
        <v>1000</v>
      </c>
      <c r="K69" s="7" t="s">
        <v>7</v>
      </c>
    </row>
    <row r="70" spans="1:11" x14ac:dyDescent="0.25">
      <c r="A70" s="46" t="s">
        <v>113</v>
      </c>
      <c r="B70" s="22">
        <f>B58/B57*B69*1000000</f>
        <v>2784.0960161457465</v>
      </c>
      <c r="C70" s="23" t="s">
        <v>7</v>
      </c>
      <c r="F70">
        <f>(B70-B52)/60</f>
        <v>36.401600269095773</v>
      </c>
      <c r="I70" s="6" t="s">
        <v>89</v>
      </c>
      <c r="J70" s="35">
        <v>0.5</v>
      </c>
      <c r="K70" s="7" t="s">
        <v>34</v>
      </c>
    </row>
    <row r="71" spans="1:11" x14ac:dyDescent="0.25">
      <c r="A71" s="47" t="s">
        <v>111</v>
      </c>
      <c r="B71" s="44">
        <f>60*LN((B53*B57/B58*0.000001-B68)/(B66-B68))/(-B54)</f>
        <v>10.549163113587529</v>
      </c>
      <c r="C71" s="45" t="s">
        <v>31</v>
      </c>
      <c r="I71" s="6" t="s">
        <v>117</v>
      </c>
      <c r="J71" s="35">
        <v>5</v>
      </c>
      <c r="K71" s="7" t="s">
        <v>34</v>
      </c>
    </row>
    <row r="72" spans="1:11" x14ac:dyDescent="0.25">
      <c r="A72" s="50" t="s">
        <v>119</v>
      </c>
      <c r="B72" s="48">
        <f>(B55-B54)*B59</f>
        <v>768.31999999999994</v>
      </c>
      <c r="C72" s="49" t="s">
        <v>8</v>
      </c>
      <c r="I72" s="3" t="s">
        <v>98</v>
      </c>
      <c r="J72" s="41">
        <v>1.18</v>
      </c>
      <c r="K72" s="3" t="s">
        <v>95</v>
      </c>
    </row>
    <row r="73" spans="1:11" x14ac:dyDescent="0.25">
      <c r="B73"/>
      <c r="C73"/>
      <c r="I73" s="3" t="s">
        <v>99</v>
      </c>
      <c r="J73" s="41">
        <v>44</v>
      </c>
      <c r="K73" s="3" t="s">
        <v>96</v>
      </c>
    </row>
    <row r="74" spans="1:11" x14ac:dyDescent="0.25">
      <c r="B74"/>
      <c r="C74"/>
      <c r="I74" s="3" t="s">
        <v>100</v>
      </c>
      <c r="J74" s="41">
        <v>28.8</v>
      </c>
      <c r="K74" s="3" t="s">
        <v>96</v>
      </c>
    </row>
    <row r="75" spans="1:11" x14ac:dyDescent="0.25">
      <c r="B75"/>
      <c r="C75"/>
      <c r="I75" s="6" t="s">
        <v>5</v>
      </c>
      <c r="J75" s="8">
        <f>J63*J64</f>
        <v>222</v>
      </c>
      <c r="K75" s="7" t="s">
        <v>6</v>
      </c>
    </row>
    <row r="76" spans="1:11" x14ac:dyDescent="0.25">
      <c r="B76"/>
      <c r="C76"/>
      <c r="I76" s="6" t="s">
        <v>101</v>
      </c>
      <c r="J76" s="42">
        <f>J70/3600</f>
        <v>1.3888888888888889E-4</v>
      </c>
      <c r="K76" s="7" t="s">
        <v>102</v>
      </c>
    </row>
    <row r="77" spans="1:11" x14ac:dyDescent="0.25">
      <c r="B77"/>
      <c r="C77"/>
      <c r="I77" s="6" t="s">
        <v>92</v>
      </c>
      <c r="J77" s="33">
        <f>20</f>
        <v>20</v>
      </c>
      <c r="K77" s="7" t="s">
        <v>94</v>
      </c>
    </row>
    <row r="78" spans="1:11" x14ac:dyDescent="0.25">
      <c r="B78"/>
      <c r="C78"/>
      <c r="I78" s="6" t="s">
        <v>93</v>
      </c>
      <c r="J78" s="33">
        <v>15</v>
      </c>
      <c r="K78" s="7" t="s">
        <v>94</v>
      </c>
    </row>
    <row r="79" spans="1:11" x14ac:dyDescent="0.25">
      <c r="B79"/>
      <c r="C79"/>
      <c r="I79" s="6" t="s">
        <v>103</v>
      </c>
      <c r="J79" s="42">
        <f>J72*(J65*J77+J66*J78)*0.001/3600</f>
        <v>1.294722222222222E-4</v>
      </c>
      <c r="K79" s="7" t="s">
        <v>97</v>
      </c>
    </row>
    <row r="80" spans="1:11" x14ac:dyDescent="0.25">
      <c r="B80"/>
      <c r="C80"/>
      <c r="I80" s="6" t="s">
        <v>104</v>
      </c>
      <c r="J80" s="42">
        <f>J70*J75/3600</f>
        <v>3.0833333333333334E-2</v>
      </c>
      <c r="K80" s="7" t="s">
        <v>105</v>
      </c>
    </row>
    <row r="81" spans="2:11" x14ac:dyDescent="0.25">
      <c r="B81"/>
      <c r="C81"/>
      <c r="I81" s="6" t="s">
        <v>106</v>
      </c>
      <c r="J81" s="42">
        <f>J67*0.000001</f>
        <v>3.9999999999999996E-4</v>
      </c>
      <c r="K81" s="7"/>
    </row>
    <row r="82" spans="2:11" x14ac:dyDescent="0.25">
      <c r="B82"/>
      <c r="C82"/>
      <c r="I82" s="6" t="s">
        <v>109</v>
      </c>
      <c r="J82" s="42">
        <f>J68*0.000001*J73/J74</f>
        <v>8.433333333333332E-4</v>
      </c>
      <c r="K82" s="7"/>
    </row>
    <row r="83" spans="2:11" x14ac:dyDescent="0.25">
      <c r="B83"/>
      <c r="C83"/>
      <c r="I83" s="6" t="s">
        <v>107</v>
      </c>
      <c r="J83" s="42">
        <f>J73/J74*J80*J81</f>
        <v>1.8842592592592591E-5</v>
      </c>
      <c r="K83" s="7"/>
    </row>
    <row r="84" spans="2:11" x14ac:dyDescent="0.25">
      <c r="B84"/>
      <c r="C84"/>
      <c r="I84" s="6" t="s">
        <v>108</v>
      </c>
      <c r="J84" s="42">
        <f>(J79+J83)/J80</f>
        <v>4.8102102102102091E-3</v>
      </c>
      <c r="K84" s="7"/>
    </row>
    <row r="85" spans="2:11" x14ac:dyDescent="0.25">
      <c r="B85"/>
      <c r="C85"/>
      <c r="I85" s="43" t="s">
        <v>110</v>
      </c>
      <c r="J85" s="42">
        <f>(J82-J84)*EXP(-J70)+J84</f>
        <v>2.4041777610792868E-3</v>
      </c>
      <c r="K85" s="7"/>
    </row>
    <row r="86" spans="2:11" x14ac:dyDescent="0.25">
      <c r="B86"/>
      <c r="C86"/>
      <c r="I86" s="46" t="s">
        <v>113</v>
      </c>
      <c r="J86" s="22">
        <f>J74/J73*J85*1000000</f>
        <v>1573.643625433715</v>
      </c>
      <c r="K86" s="23" t="s">
        <v>7</v>
      </c>
    </row>
    <row r="87" spans="2:11" x14ac:dyDescent="0.25">
      <c r="B87"/>
      <c r="C87"/>
      <c r="I87" s="47" t="s">
        <v>111</v>
      </c>
      <c r="J87" s="44">
        <f>60*LN((J69*J73/J74*0.000001-J84)/(J82-J84))/(-J70)</f>
        <v>22.727323369430035</v>
      </c>
      <c r="K87" s="45" t="s">
        <v>31</v>
      </c>
    </row>
    <row r="88" spans="2:11" x14ac:dyDescent="0.25">
      <c r="B88"/>
      <c r="C88"/>
      <c r="I88" s="50" t="s">
        <v>119</v>
      </c>
      <c r="J88" s="48">
        <f>(J71-J70)*J75</f>
        <v>999</v>
      </c>
      <c r="K88" s="49" t="s">
        <v>8</v>
      </c>
    </row>
    <row r="89" spans="2:11" x14ac:dyDescent="0.25">
      <c r="B89"/>
      <c r="C89"/>
      <c r="I89" s="51" t="s">
        <v>120</v>
      </c>
      <c r="J89" s="4">
        <v>2130</v>
      </c>
      <c r="K89" s="3" t="s">
        <v>7</v>
      </c>
    </row>
    <row r="90" spans="2:11" x14ac:dyDescent="0.25">
      <c r="B90"/>
      <c r="C90"/>
      <c r="I90" s="51" t="s">
        <v>121</v>
      </c>
      <c r="J90" s="24">
        <f>ABS(J89-J86)/J89*100</f>
        <v>26.120017585271597</v>
      </c>
      <c r="K90" s="3" t="s">
        <v>10</v>
      </c>
    </row>
    <row r="91" spans="2:11" x14ac:dyDescent="0.25">
      <c r="B91"/>
      <c r="C91"/>
    </row>
    <row r="92" spans="2:11" x14ac:dyDescent="0.25">
      <c r="B92"/>
      <c r="C92"/>
    </row>
    <row r="93" spans="2:11" x14ac:dyDescent="0.25">
      <c r="B93"/>
      <c r="C93"/>
    </row>
    <row r="94" spans="2:11" x14ac:dyDescent="0.25">
      <c r="B94"/>
      <c r="C94"/>
    </row>
    <row r="95" spans="2:11" x14ac:dyDescent="0.25">
      <c r="B95"/>
      <c r="C95"/>
    </row>
    <row r="96" spans="2:11" x14ac:dyDescent="0.25">
      <c r="B96"/>
      <c r="C96"/>
    </row>
    <row r="97" spans="2:3" x14ac:dyDescent="0.25">
      <c r="B97"/>
      <c r="C97"/>
    </row>
    <row r="98" spans="2:3" x14ac:dyDescent="0.25">
      <c r="B98"/>
      <c r="C98"/>
    </row>
    <row r="99" spans="2:3" x14ac:dyDescent="0.25">
      <c r="B99"/>
      <c r="C99"/>
    </row>
    <row r="100" spans="2:3" x14ac:dyDescent="0.25">
      <c r="B100"/>
      <c r="C100"/>
    </row>
    <row r="101" spans="2:3" x14ac:dyDescent="0.25">
      <c r="B101"/>
      <c r="C101"/>
    </row>
    <row r="102" spans="2:3" x14ac:dyDescent="0.25">
      <c r="B102"/>
      <c r="C102"/>
    </row>
    <row r="103" spans="2:3" x14ac:dyDescent="0.25">
      <c r="B103"/>
      <c r="C103"/>
    </row>
    <row r="104" spans="2:3" x14ac:dyDescent="0.25">
      <c r="B104"/>
      <c r="C104"/>
    </row>
    <row r="105" spans="2:3" x14ac:dyDescent="0.25">
      <c r="B105"/>
      <c r="C105"/>
    </row>
    <row r="106" spans="2:3" x14ac:dyDescent="0.25">
      <c r="B106"/>
      <c r="C106"/>
    </row>
    <row r="107" spans="2:3" x14ac:dyDescent="0.25">
      <c r="B107"/>
      <c r="C107"/>
    </row>
    <row r="108" spans="2:3" x14ac:dyDescent="0.25">
      <c r="B108"/>
      <c r="C108"/>
    </row>
    <row r="109" spans="2:3" x14ac:dyDescent="0.25">
      <c r="B109"/>
      <c r="C109"/>
    </row>
    <row r="110" spans="2:3" x14ac:dyDescent="0.25">
      <c r="B110"/>
      <c r="C110"/>
    </row>
    <row r="111" spans="2:3" x14ac:dyDescent="0.25">
      <c r="B111"/>
      <c r="C111"/>
    </row>
    <row r="112" spans="2:3" x14ac:dyDescent="0.25">
      <c r="B112"/>
      <c r="C112"/>
    </row>
    <row r="113" spans="2:3" x14ac:dyDescent="0.25">
      <c r="B113"/>
      <c r="C113"/>
    </row>
    <row r="114" spans="2:3" x14ac:dyDescent="0.25">
      <c r="B114"/>
      <c r="C114"/>
    </row>
    <row r="115" spans="2:3" x14ac:dyDescent="0.25">
      <c r="B115"/>
      <c r="C115"/>
    </row>
    <row r="116" spans="2:3" x14ac:dyDescent="0.25">
      <c r="B116"/>
      <c r="C116"/>
    </row>
    <row r="117" spans="2:3" x14ac:dyDescent="0.25">
      <c r="B117"/>
      <c r="C117"/>
    </row>
    <row r="118" spans="2:3" x14ac:dyDescent="0.25">
      <c r="C118"/>
    </row>
    <row r="162" spans="9:10" x14ac:dyDescent="0.25">
      <c r="I162" s="1"/>
      <c r="J162" s="2"/>
    </row>
    <row r="163" spans="9:10" x14ac:dyDescent="0.25">
      <c r="I163" s="1"/>
      <c r="J163" s="2"/>
    </row>
    <row r="164" spans="9:10" x14ac:dyDescent="0.25">
      <c r="I164" s="1"/>
      <c r="J164" s="2"/>
    </row>
    <row r="165" spans="9:10" x14ac:dyDescent="0.25">
      <c r="I165" s="1"/>
      <c r="J165" s="2"/>
    </row>
    <row r="166" spans="9:10" x14ac:dyDescent="0.25">
      <c r="I166" s="1"/>
      <c r="J166" s="2"/>
    </row>
    <row r="167" spans="9:10" x14ac:dyDescent="0.25">
      <c r="I167" s="1"/>
      <c r="J167" s="2"/>
    </row>
    <row r="168" spans="9:10" x14ac:dyDescent="0.25">
      <c r="I168" s="1"/>
      <c r="J168" s="2"/>
    </row>
    <row r="169" spans="9:10" x14ac:dyDescent="0.25">
      <c r="I169" s="1"/>
      <c r="J169" s="2"/>
    </row>
    <row r="170" spans="9:10" x14ac:dyDescent="0.25">
      <c r="I170" s="1"/>
      <c r="J170" s="2"/>
    </row>
    <row r="171" spans="9:10" x14ac:dyDescent="0.25">
      <c r="I171" s="1"/>
      <c r="J171" s="2"/>
    </row>
    <row r="172" spans="9:10" x14ac:dyDescent="0.25">
      <c r="I172" s="1"/>
      <c r="J172" s="2"/>
    </row>
    <row r="173" spans="9:10" x14ac:dyDescent="0.25">
      <c r="I173" s="1"/>
      <c r="J173" s="2"/>
    </row>
    <row r="174" spans="9:10" x14ac:dyDescent="0.25">
      <c r="I174" s="1"/>
      <c r="J174" s="2"/>
    </row>
    <row r="175" spans="9:10" x14ac:dyDescent="0.25">
      <c r="I175" s="1"/>
      <c r="J175" s="2"/>
    </row>
    <row r="176" spans="9:10" x14ac:dyDescent="0.25">
      <c r="I176" s="1"/>
      <c r="J176" s="2"/>
    </row>
    <row r="177" spans="9:10" x14ac:dyDescent="0.25">
      <c r="I177" s="1"/>
      <c r="J177" s="2"/>
    </row>
    <row r="178" spans="9:10" x14ac:dyDescent="0.25">
      <c r="I178" s="1"/>
      <c r="J178" s="2"/>
    </row>
    <row r="179" spans="9:10" x14ac:dyDescent="0.25">
      <c r="I179" s="1"/>
      <c r="J179" s="2"/>
    </row>
    <row r="180" spans="9:10" x14ac:dyDescent="0.25">
      <c r="I180" s="1"/>
      <c r="J180" s="2"/>
    </row>
    <row r="181" spans="9:10" x14ac:dyDescent="0.25">
      <c r="I181" s="1"/>
      <c r="J181" s="2"/>
    </row>
    <row r="182" spans="9:10" x14ac:dyDescent="0.25">
      <c r="I182" s="1"/>
      <c r="J182" s="2"/>
    </row>
    <row r="183" spans="9:10" x14ac:dyDescent="0.25">
      <c r="I183" s="1"/>
      <c r="J183" s="2"/>
    </row>
    <row r="184" spans="9:10" x14ac:dyDescent="0.25">
      <c r="I184" s="1"/>
      <c r="J184" s="2"/>
    </row>
    <row r="185" spans="9:10" x14ac:dyDescent="0.25">
      <c r="I185" s="1"/>
      <c r="J185" s="2"/>
    </row>
    <row r="186" spans="9:10" x14ac:dyDescent="0.25">
      <c r="I186" s="1"/>
      <c r="J186" s="2"/>
    </row>
    <row r="187" spans="9:10" x14ac:dyDescent="0.25">
      <c r="I187" s="1"/>
      <c r="J187" s="2"/>
    </row>
    <row r="188" spans="9:10" x14ac:dyDescent="0.25">
      <c r="I188" s="1"/>
      <c r="J188" s="2"/>
    </row>
    <row r="189" spans="9:10" x14ac:dyDescent="0.25">
      <c r="I189" s="1"/>
      <c r="J189" s="2"/>
    </row>
    <row r="190" spans="9:10" x14ac:dyDescent="0.25">
      <c r="I190" s="1"/>
      <c r="J190" s="2"/>
    </row>
    <row r="191" spans="9:10" x14ac:dyDescent="0.25">
      <c r="I191" s="1"/>
      <c r="J191" s="2"/>
    </row>
    <row r="192" spans="9:10" x14ac:dyDescent="0.25">
      <c r="I192" s="1"/>
      <c r="J192" s="2"/>
    </row>
  </sheetData>
  <mergeCells count="2">
    <mergeCell ref="I62:K62"/>
    <mergeCell ref="A46:C46"/>
  </mergeCells>
  <hyperlinks>
    <hyperlink ref="A3" r:id="rId1" xr:uid="{99AA4ABD-026C-4E1B-B64E-F2E3E75AF646}"/>
    <hyperlink ref="A4" r:id="rId2" xr:uid="{6B10A210-E834-4BC2-B1CC-8C92B0B905B8}"/>
  </hyperlinks>
  <pageMargins left="0.7" right="0.7" top="0.75" bottom="0.75" header="0.3" footer="0.3"/>
  <pageSetup paperSize="9" orientation="portrait" horizontalDpi="4294967293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0B910E-129B-4CA0-907F-0AAC170C15B4}">
  <dimension ref="A1:I24"/>
  <sheetViews>
    <sheetView workbookViewId="0">
      <selection activeCell="B24" sqref="B24"/>
    </sheetView>
  </sheetViews>
  <sheetFormatPr baseColWidth="10" defaultRowHeight="15" x14ac:dyDescent="0.25"/>
  <cols>
    <col min="1" max="1" width="31.140625" customWidth="1"/>
    <col min="2" max="2" width="85.7109375" customWidth="1"/>
    <col min="3" max="3" width="141.7109375" customWidth="1"/>
  </cols>
  <sheetData>
    <row r="1" spans="1:9" x14ac:dyDescent="0.25">
      <c r="A1" s="14" t="s">
        <v>52</v>
      </c>
      <c r="B1" s="14" t="s">
        <v>56</v>
      </c>
      <c r="C1" s="14" t="s">
        <v>54</v>
      </c>
      <c r="D1" s="14"/>
      <c r="E1" s="14"/>
      <c r="F1" s="14"/>
      <c r="G1" s="14"/>
      <c r="H1" s="14"/>
      <c r="I1" s="14"/>
    </row>
    <row r="2" spans="1:9" x14ac:dyDescent="0.25">
      <c r="A2" s="3" t="s">
        <v>58</v>
      </c>
      <c r="B2" s="3" t="s">
        <v>60</v>
      </c>
      <c r="C2" s="31" t="s">
        <v>59</v>
      </c>
      <c r="D2" s="3"/>
      <c r="E2" s="3"/>
      <c r="F2" s="3"/>
      <c r="G2" s="3"/>
      <c r="H2" s="3"/>
      <c r="I2" s="3"/>
    </row>
    <row r="3" spans="1:9" x14ac:dyDescent="0.25">
      <c r="A3" s="3" t="s">
        <v>53</v>
      </c>
      <c r="B3" s="3" t="s">
        <v>57</v>
      </c>
      <c r="C3" s="31" t="s">
        <v>55</v>
      </c>
      <c r="D3" s="3"/>
      <c r="E3" s="3"/>
      <c r="F3" s="3"/>
      <c r="G3" s="3"/>
      <c r="H3" s="3"/>
      <c r="I3" s="3"/>
    </row>
    <row r="4" spans="1:9" x14ac:dyDescent="0.25">
      <c r="A4" s="3" t="s">
        <v>63</v>
      </c>
      <c r="B4" s="3" t="s">
        <v>62</v>
      </c>
      <c r="C4" s="31" t="s">
        <v>61</v>
      </c>
      <c r="D4" s="3"/>
      <c r="E4" s="3"/>
      <c r="F4" s="3"/>
      <c r="G4" s="3"/>
      <c r="H4" s="3"/>
      <c r="I4" s="3"/>
    </row>
    <row r="5" spans="1:9" x14ac:dyDescent="0.25">
      <c r="A5" s="3" t="s">
        <v>65</v>
      </c>
      <c r="B5" s="3" t="s">
        <v>66</v>
      </c>
      <c r="C5" s="31" t="s">
        <v>64</v>
      </c>
      <c r="D5" s="3"/>
      <c r="E5" s="3"/>
      <c r="F5" s="3"/>
      <c r="G5" s="3"/>
      <c r="H5" s="3"/>
      <c r="I5" s="3"/>
    </row>
    <row r="6" spans="1:9" x14ac:dyDescent="0.25">
      <c r="A6" s="3" t="s">
        <v>68</v>
      </c>
      <c r="B6" s="3" t="s">
        <v>69</v>
      </c>
      <c r="C6" s="31" t="s">
        <v>67</v>
      </c>
      <c r="D6" s="3"/>
      <c r="E6" s="3"/>
      <c r="F6" s="3"/>
      <c r="G6" s="3"/>
      <c r="H6" s="3"/>
      <c r="I6" s="3"/>
    </row>
    <row r="7" spans="1:9" x14ac:dyDescent="0.25">
      <c r="A7" s="3"/>
      <c r="B7" s="3"/>
      <c r="C7" s="3"/>
      <c r="D7" s="3"/>
      <c r="E7" s="3"/>
      <c r="F7" s="3"/>
      <c r="G7" s="3"/>
      <c r="H7" s="3"/>
      <c r="I7" s="3"/>
    </row>
    <row r="8" spans="1:9" x14ac:dyDescent="0.25">
      <c r="A8" s="3"/>
      <c r="B8" s="3"/>
      <c r="C8" s="3"/>
      <c r="D8" s="3"/>
      <c r="E8" s="3"/>
      <c r="F8" s="3"/>
      <c r="G8" s="3"/>
      <c r="H8" s="3"/>
      <c r="I8" s="3"/>
    </row>
    <row r="9" spans="1:9" x14ac:dyDescent="0.25">
      <c r="A9" s="3"/>
      <c r="B9" s="3"/>
      <c r="C9" s="3"/>
      <c r="D9" s="3"/>
      <c r="E9" s="3"/>
      <c r="F9" s="3"/>
      <c r="G9" s="3"/>
      <c r="H9" s="3"/>
      <c r="I9" s="3"/>
    </row>
    <row r="10" spans="1:9" x14ac:dyDescent="0.25">
      <c r="A10" s="3"/>
      <c r="B10" s="3"/>
      <c r="C10" s="3"/>
      <c r="D10" s="3"/>
      <c r="E10" s="3"/>
      <c r="F10" s="3"/>
      <c r="G10" s="3"/>
      <c r="H10" s="3"/>
      <c r="I10" s="3"/>
    </row>
    <row r="11" spans="1:9" x14ac:dyDescent="0.25">
      <c r="A11" s="3"/>
      <c r="B11" s="3"/>
      <c r="C11" s="3"/>
      <c r="D11" s="3"/>
      <c r="E11" s="3"/>
      <c r="F11" s="3"/>
      <c r="G11" s="3"/>
      <c r="H11" s="3"/>
      <c r="I11" s="3"/>
    </row>
    <row r="12" spans="1:9" x14ac:dyDescent="0.25">
      <c r="A12" s="3"/>
      <c r="B12" s="3"/>
      <c r="C12" s="3"/>
      <c r="D12" s="3"/>
      <c r="E12" s="3"/>
      <c r="F12" s="3"/>
      <c r="G12" s="3"/>
      <c r="H12" s="3"/>
      <c r="I12" s="3"/>
    </row>
    <row r="13" spans="1:9" x14ac:dyDescent="0.25">
      <c r="A13" s="3"/>
      <c r="B13" s="3"/>
      <c r="C13" s="3"/>
      <c r="D13" s="3"/>
      <c r="E13" s="3"/>
      <c r="F13" s="3"/>
      <c r="G13" s="3"/>
      <c r="H13" s="3"/>
      <c r="I13" s="3"/>
    </row>
    <row r="14" spans="1:9" x14ac:dyDescent="0.25">
      <c r="A14" s="3"/>
      <c r="B14" s="3"/>
      <c r="C14" s="3"/>
      <c r="D14" s="3"/>
      <c r="E14" s="3"/>
      <c r="F14" s="3"/>
      <c r="G14" s="3"/>
      <c r="H14" s="3"/>
      <c r="I14" s="3"/>
    </row>
    <row r="15" spans="1:9" x14ac:dyDescent="0.25">
      <c r="A15" s="3"/>
      <c r="B15" s="3"/>
      <c r="C15" s="3"/>
      <c r="D15" s="3"/>
      <c r="E15" s="3"/>
      <c r="F15" s="3"/>
      <c r="G15" s="3"/>
      <c r="H15" s="3"/>
      <c r="I15" s="3"/>
    </row>
    <row r="16" spans="1:9" x14ac:dyDescent="0.25">
      <c r="A16" s="3"/>
      <c r="B16" s="3"/>
      <c r="C16" s="3"/>
      <c r="D16" s="3"/>
      <c r="E16" s="3"/>
      <c r="F16" s="3"/>
      <c r="G16" s="3"/>
      <c r="H16" s="3"/>
      <c r="I16" s="3"/>
    </row>
    <row r="17" spans="1:9" x14ac:dyDescent="0.25">
      <c r="A17" s="3"/>
      <c r="B17" s="3"/>
      <c r="C17" s="3"/>
      <c r="D17" s="3"/>
      <c r="E17" s="3"/>
      <c r="F17" s="3"/>
      <c r="G17" s="3"/>
      <c r="H17" s="3"/>
      <c r="I17" s="3"/>
    </row>
    <row r="18" spans="1:9" x14ac:dyDescent="0.25">
      <c r="A18" s="3"/>
      <c r="B18" s="3"/>
      <c r="C18" s="3"/>
      <c r="D18" s="3"/>
      <c r="E18" s="3"/>
      <c r="F18" s="3"/>
      <c r="G18" s="3"/>
      <c r="H18" s="3"/>
      <c r="I18" s="3"/>
    </row>
    <row r="19" spans="1:9" x14ac:dyDescent="0.25">
      <c r="A19" s="3"/>
      <c r="B19" s="3"/>
      <c r="C19" s="3"/>
      <c r="D19" s="3"/>
      <c r="E19" s="3"/>
      <c r="F19" s="3"/>
      <c r="G19" s="3"/>
      <c r="H19" s="3"/>
      <c r="I19" s="3"/>
    </row>
    <row r="20" spans="1:9" x14ac:dyDescent="0.25">
      <c r="A20" s="3"/>
      <c r="B20" s="3"/>
      <c r="C20" s="3"/>
      <c r="D20" s="3"/>
      <c r="E20" s="3"/>
      <c r="F20" s="3"/>
      <c r="G20" s="3"/>
      <c r="H20" s="3"/>
      <c r="I20" s="3"/>
    </row>
    <row r="21" spans="1:9" x14ac:dyDescent="0.25">
      <c r="A21" s="3"/>
      <c r="B21" s="3"/>
      <c r="C21" s="3"/>
      <c r="D21" s="3"/>
      <c r="E21" s="3"/>
      <c r="F21" s="3"/>
      <c r="G21" s="3"/>
      <c r="H21" s="3"/>
      <c r="I21" s="3"/>
    </row>
    <row r="22" spans="1:9" x14ac:dyDescent="0.25">
      <c r="A22" s="3"/>
      <c r="B22" s="3"/>
      <c r="C22" s="3"/>
      <c r="D22" s="3"/>
      <c r="E22" s="3"/>
      <c r="F22" s="3"/>
      <c r="G22" s="3"/>
      <c r="H22" s="3"/>
      <c r="I22" s="3"/>
    </row>
    <row r="23" spans="1:9" x14ac:dyDescent="0.25">
      <c r="A23" s="3"/>
      <c r="B23" s="3"/>
      <c r="C23" s="3"/>
      <c r="D23" s="3"/>
      <c r="E23" s="3"/>
      <c r="F23" s="3"/>
      <c r="G23" s="3"/>
      <c r="H23" s="3"/>
      <c r="I23" s="3"/>
    </row>
    <row r="24" spans="1:9" x14ac:dyDescent="0.25">
      <c r="A24" s="3"/>
      <c r="B24" s="3"/>
      <c r="C24" s="3"/>
      <c r="D24" s="3"/>
      <c r="E24" s="3"/>
      <c r="F24" s="3"/>
      <c r="G24" s="3"/>
      <c r="H24" s="3"/>
      <c r="I24" s="3"/>
    </row>
  </sheetData>
  <hyperlinks>
    <hyperlink ref="C3" r:id="rId1" xr:uid="{9B0B8C67-E64B-4FEA-B0AF-E346E0F9F489}"/>
    <hyperlink ref="C2" r:id="rId2" xr:uid="{6F71823F-9396-427A-8203-B5FB0A204773}"/>
    <hyperlink ref="C4" r:id="rId3" xr:uid="{C61A5EDC-156D-416A-8D40-57A842D68CA6}"/>
    <hyperlink ref="C5" r:id="rId4" xr:uid="{E96CAC92-1132-4D79-979C-BE41EE852EF0}"/>
    <hyperlink ref="C6" r:id="rId5" xr:uid="{0A1D470B-0E84-4C46-8926-842DFEC38315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4551BC-CC9A-43D8-B031-035E8ABC56DB}">
  <dimension ref="A1:D17"/>
  <sheetViews>
    <sheetView workbookViewId="0">
      <selection activeCell="D34" sqref="D34"/>
    </sheetView>
  </sheetViews>
  <sheetFormatPr baseColWidth="10" defaultRowHeight="15" x14ac:dyDescent="0.25"/>
  <cols>
    <col min="1" max="1" width="37.5703125" customWidth="1"/>
    <col min="2" max="2" width="11.42578125" style="1"/>
    <col min="3" max="3" width="15.42578125" customWidth="1"/>
    <col min="4" max="4" width="51.28515625" customWidth="1"/>
  </cols>
  <sheetData>
    <row r="1" spans="1:4" x14ac:dyDescent="0.25">
      <c r="A1" s="55" t="s">
        <v>24</v>
      </c>
      <c r="B1" s="56"/>
      <c r="C1" s="56"/>
      <c r="D1" s="57"/>
    </row>
    <row r="2" spans="1:4" x14ac:dyDescent="0.25">
      <c r="A2" s="3" t="s">
        <v>19</v>
      </c>
      <c r="B2" s="4">
        <v>0.5</v>
      </c>
      <c r="C2" s="3" t="s">
        <v>11</v>
      </c>
      <c r="D2" s="3"/>
    </row>
    <row r="3" spans="1:4" x14ac:dyDescent="0.25">
      <c r="A3" s="3" t="s">
        <v>21</v>
      </c>
      <c r="B3" s="4">
        <v>16</v>
      </c>
      <c r="C3" s="3" t="s">
        <v>13</v>
      </c>
      <c r="D3" s="3" t="s">
        <v>14</v>
      </c>
    </row>
    <row r="4" spans="1:4" x14ac:dyDescent="0.25">
      <c r="A4" s="3" t="s">
        <v>12</v>
      </c>
      <c r="B4" s="4">
        <f>60*B3</f>
        <v>960</v>
      </c>
      <c r="C4" s="3" t="s">
        <v>15</v>
      </c>
      <c r="D4" s="3"/>
    </row>
    <row r="5" spans="1:4" x14ac:dyDescent="0.25">
      <c r="A5" s="3" t="s">
        <v>18</v>
      </c>
      <c r="B5" s="4">
        <f>B4*B2</f>
        <v>480</v>
      </c>
      <c r="C5" s="3" t="s">
        <v>0</v>
      </c>
      <c r="D5" s="3"/>
    </row>
    <row r="6" spans="1:4" x14ac:dyDescent="0.25">
      <c r="A6" s="3" t="s">
        <v>20</v>
      </c>
      <c r="B6" s="4">
        <v>4</v>
      </c>
      <c r="C6" s="3" t="s">
        <v>10</v>
      </c>
      <c r="D6" s="3"/>
    </row>
    <row r="7" spans="1:4" x14ac:dyDescent="0.25">
      <c r="A7" s="12" t="s">
        <v>16</v>
      </c>
      <c r="B7" s="13">
        <f>B5*B6/100</f>
        <v>19.2</v>
      </c>
      <c r="C7" s="12" t="s">
        <v>0</v>
      </c>
      <c r="D7" s="3"/>
    </row>
    <row r="8" spans="1:4" x14ac:dyDescent="0.25">
      <c r="A8" s="14" t="s">
        <v>16</v>
      </c>
      <c r="B8" s="5" t="s">
        <v>17</v>
      </c>
      <c r="C8" s="14" t="s">
        <v>0</v>
      </c>
      <c r="D8" s="15"/>
    </row>
    <row r="9" spans="1:4" s="19" customFormat="1" x14ac:dyDescent="0.25">
      <c r="A9" s="16"/>
      <c r="B9" s="17"/>
      <c r="C9" s="16"/>
      <c r="D9" s="18"/>
    </row>
    <row r="10" spans="1:4" x14ac:dyDescent="0.25">
      <c r="A10" s="58" t="s">
        <v>25</v>
      </c>
      <c r="B10" s="59"/>
      <c r="C10" s="59"/>
      <c r="D10" s="59"/>
    </row>
    <row r="11" spans="1:4" x14ac:dyDescent="0.25">
      <c r="A11" s="3" t="s">
        <v>19</v>
      </c>
      <c r="B11" s="4">
        <f>31*7.5*0.001</f>
        <v>0.23250000000000001</v>
      </c>
      <c r="C11" s="3" t="s">
        <v>11</v>
      </c>
      <c r="D11" s="3" t="s">
        <v>30</v>
      </c>
    </row>
    <row r="12" spans="1:4" x14ac:dyDescent="0.25">
      <c r="A12" s="3" t="s">
        <v>22</v>
      </c>
      <c r="B12" s="4">
        <v>25</v>
      </c>
      <c r="C12" s="3" t="s">
        <v>13</v>
      </c>
      <c r="D12" s="3" t="s">
        <v>23</v>
      </c>
    </row>
    <row r="13" spans="1:4" x14ac:dyDescent="0.25">
      <c r="A13" s="3" t="s">
        <v>12</v>
      </c>
      <c r="B13" s="4">
        <f>60*B12</f>
        <v>1500</v>
      </c>
      <c r="C13" s="3" t="s">
        <v>15</v>
      </c>
      <c r="D13" s="3"/>
    </row>
    <row r="14" spans="1:4" x14ac:dyDescent="0.25">
      <c r="A14" s="3" t="s">
        <v>18</v>
      </c>
      <c r="B14" s="4">
        <f>B13*B11</f>
        <v>348.75</v>
      </c>
      <c r="C14" s="3" t="s">
        <v>0</v>
      </c>
      <c r="D14" s="3"/>
    </row>
    <row r="15" spans="1:4" x14ac:dyDescent="0.25">
      <c r="A15" s="3" t="s">
        <v>20</v>
      </c>
      <c r="B15" s="4">
        <v>4</v>
      </c>
      <c r="C15" s="3" t="s">
        <v>10</v>
      </c>
      <c r="D15" s="3"/>
    </row>
    <row r="16" spans="1:4" x14ac:dyDescent="0.25">
      <c r="A16" s="12" t="s">
        <v>16</v>
      </c>
      <c r="B16" s="13">
        <f>B14*B15/100</f>
        <v>13.95</v>
      </c>
      <c r="C16" s="12" t="s">
        <v>0</v>
      </c>
      <c r="D16" s="3"/>
    </row>
    <row r="17" spans="1:4" x14ac:dyDescent="0.25">
      <c r="A17" s="14" t="s">
        <v>16</v>
      </c>
      <c r="B17" s="5" t="s">
        <v>26</v>
      </c>
      <c r="C17" s="14" t="s">
        <v>0</v>
      </c>
      <c r="D17" s="15"/>
    </row>
  </sheetData>
  <mergeCells count="2">
    <mergeCell ref="A1:D1"/>
    <mergeCell ref="A10:D10"/>
  </mergeCell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Calculs porur le renouvellement</vt:lpstr>
      <vt:lpstr>Références bilbiographiques</vt:lpstr>
      <vt:lpstr>calcul du volume de CO2 expiré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Pascal Morenton</dc:creator>
  <cp:lastModifiedBy>Pascal Morenton</cp:lastModifiedBy>
  <cp:lastPrinted>2020-11-01T13:04:40Z</cp:lastPrinted>
  <dcterms:created xsi:type="dcterms:W3CDTF">2020-10-26T17:31:31Z</dcterms:created>
  <dcterms:modified xsi:type="dcterms:W3CDTF">2021-01-12T19:51:13Z</dcterms:modified>
</cp:coreProperties>
</file>