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entonp\Desktop\CO2\Simulateur\"/>
    </mc:Choice>
  </mc:AlternateContent>
  <xr:revisionPtr revIDLastSave="0" documentId="13_ncr:1_{E146E906-A0A2-4078-955D-63387FA267E7}" xr6:coauthVersionLast="45" xr6:coauthVersionMax="45" xr10:uidLastSave="{00000000-0000-0000-0000-000000000000}"/>
  <bookViews>
    <workbookView xWindow="1290" yWindow="-120" windowWidth="27630" windowHeight="16440" xr2:uid="{4A5390BF-E9A6-43BF-9968-B69B4BEE6699}"/>
  </bookViews>
  <sheets>
    <sheet name="Estimateur TR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K11" i="1"/>
  <c r="I11" i="1"/>
  <c r="H11" i="1"/>
  <c r="J11" i="1" s="1"/>
  <c r="B25" i="1" l="1"/>
  <c r="H14" i="1"/>
  <c r="J14" i="1" s="1"/>
  <c r="I14" i="1"/>
  <c r="K14" i="1"/>
  <c r="L14" i="1"/>
  <c r="H15" i="1"/>
  <c r="J15" i="1" s="1"/>
  <c r="I15" i="1"/>
  <c r="K15" i="1"/>
  <c r="L15" i="1"/>
  <c r="H16" i="1"/>
  <c r="J16" i="1" s="1"/>
  <c r="I16" i="1"/>
  <c r="K16" i="1"/>
  <c r="L16" i="1"/>
  <c r="H17" i="1"/>
  <c r="J17" i="1" s="1"/>
  <c r="I17" i="1"/>
  <c r="K17" i="1"/>
  <c r="L17" i="1"/>
  <c r="H18" i="1"/>
  <c r="J18" i="1" s="1"/>
  <c r="I18" i="1"/>
  <c r="K18" i="1"/>
  <c r="L18" i="1"/>
  <c r="H19" i="1"/>
  <c r="J19" i="1" s="1"/>
  <c r="I19" i="1"/>
  <c r="K19" i="1"/>
  <c r="L19" i="1"/>
  <c r="H20" i="1"/>
  <c r="J20" i="1" s="1"/>
  <c r="I20" i="1"/>
  <c r="K20" i="1"/>
  <c r="L20" i="1"/>
  <c r="H21" i="1"/>
  <c r="J21" i="1" s="1"/>
  <c r="I21" i="1"/>
  <c r="K21" i="1"/>
  <c r="L21" i="1"/>
  <c r="H22" i="1"/>
  <c r="J22" i="1" s="1"/>
  <c r="I22" i="1"/>
  <c r="K22" i="1"/>
  <c r="L22" i="1"/>
  <c r="H23" i="1"/>
  <c r="J23" i="1" s="1"/>
  <c r="I23" i="1"/>
  <c r="K23" i="1"/>
  <c r="L23" i="1"/>
  <c r="H24" i="1"/>
  <c r="J24" i="1" s="1"/>
  <c r="I24" i="1"/>
  <c r="K24" i="1"/>
  <c r="L24" i="1"/>
  <c r="H25" i="1"/>
  <c r="J25" i="1" s="1"/>
  <c r="I25" i="1"/>
  <c r="K25" i="1"/>
  <c r="L25" i="1"/>
  <c r="L12" i="1"/>
  <c r="K12" i="1"/>
  <c r="I12" i="1"/>
  <c r="H12" i="1"/>
  <c r="J12" i="1" s="1"/>
  <c r="L13" i="1"/>
  <c r="K13" i="1"/>
  <c r="B24" i="1"/>
  <c r="M11" i="1" s="1"/>
  <c r="I13" i="1"/>
  <c r="B23" i="1"/>
  <c r="H13" i="1"/>
  <c r="J13" i="1" s="1"/>
  <c r="N11" i="1" l="1"/>
  <c r="O11" i="1" s="1"/>
  <c r="M16" i="1"/>
  <c r="N16" i="1" s="1"/>
  <c r="M12" i="1"/>
  <c r="N12" i="1" s="1"/>
  <c r="P12" i="1" s="1"/>
  <c r="F12" i="1" s="1"/>
  <c r="M20" i="1"/>
  <c r="N20" i="1" s="1"/>
  <c r="O20" i="1" s="1"/>
  <c r="M19" i="1"/>
  <c r="N19" i="1" s="1"/>
  <c r="M24" i="1"/>
  <c r="N24" i="1" s="1"/>
  <c r="P24" i="1" s="1"/>
  <c r="F24" i="1" s="1"/>
  <c r="M22" i="1"/>
  <c r="N22" i="1" s="1"/>
  <c r="P22" i="1" s="1"/>
  <c r="F22" i="1" s="1"/>
  <c r="M18" i="1"/>
  <c r="N18" i="1" s="1"/>
  <c r="O18" i="1" s="1"/>
  <c r="M17" i="1"/>
  <c r="N17" i="1" s="1"/>
  <c r="P17" i="1" s="1"/>
  <c r="F17" i="1" s="1"/>
  <c r="M14" i="1"/>
  <c r="N14" i="1" s="1"/>
  <c r="O14" i="1" s="1"/>
  <c r="M13" i="1"/>
  <c r="N13" i="1" s="1"/>
  <c r="O13" i="1" s="1"/>
  <c r="M25" i="1"/>
  <c r="N25" i="1" s="1"/>
  <c r="P25" i="1" s="1"/>
  <c r="F25" i="1" s="1"/>
  <c r="M23" i="1"/>
  <c r="N23" i="1" s="1"/>
  <c r="O23" i="1" s="1"/>
  <c r="M15" i="1"/>
  <c r="N15" i="1" s="1"/>
  <c r="P15" i="1" s="1"/>
  <c r="F15" i="1" s="1"/>
  <c r="M21" i="1"/>
  <c r="N21" i="1" s="1"/>
  <c r="O21" i="1" s="1"/>
  <c r="P11" i="1" l="1"/>
  <c r="F11" i="1" s="1"/>
  <c r="O12" i="1"/>
  <c r="P16" i="1"/>
  <c r="F16" i="1" s="1"/>
  <c r="O16" i="1"/>
  <c r="P21" i="1"/>
  <c r="F21" i="1" s="1"/>
  <c r="P20" i="1"/>
  <c r="F20" i="1" s="1"/>
  <c r="O22" i="1"/>
  <c r="O17" i="1"/>
  <c r="O15" i="1"/>
  <c r="O24" i="1"/>
  <c r="P19" i="1"/>
  <c r="F19" i="1" s="1"/>
  <c r="O19" i="1"/>
  <c r="P14" i="1"/>
  <c r="F14" i="1" s="1"/>
  <c r="P18" i="1"/>
  <c r="F18" i="1" s="1"/>
  <c r="O25" i="1"/>
  <c r="P23" i="1"/>
  <c r="F23" i="1" s="1"/>
  <c r="P13" i="1"/>
  <c r="F13" i="1" s="1"/>
</calcChain>
</file>

<file path=xl/sharedStrings.xml><?xml version="1.0" encoding="utf-8"?>
<sst xmlns="http://schemas.openxmlformats.org/spreadsheetml/2006/main" count="36" uniqueCount="33">
  <si>
    <t>TRH</t>
  </si>
  <si>
    <t>Production de CO2 pour un adulte</t>
  </si>
  <si>
    <t>l/h</t>
  </si>
  <si>
    <t>Production de CO2 pour un enfant</t>
  </si>
  <si>
    <t>Nombre d'adultes</t>
  </si>
  <si>
    <t>Nombre d'enfants</t>
  </si>
  <si>
    <t>Volume de la pièce</t>
  </si>
  <si>
    <t>m3</t>
  </si>
  <si>
    <t>Taux de CO2 à l'air libre</t>
  </si>
  <si>
    <t>PPM</t>
  </si>
  <si>
    <t>Taux de CO2 initial</t>
  </si>
  <si>
    <t>Masse volumique de l'air</t>
  </si>
  <si>
    <t>kg/m3</t>
  </si>
  <si>
    <t>Masse molaire de CO2</t>
  </si>
  <si>
    <t>g/mol</t>
  </si>
  <si>
    <t>Masse molaire de l'air</t>
  </si>
  <si>
    <t>Production de CO2 en kg/s</t>
  </si>
  <si>
    <t>kg/s</t>
  </si>
  <si>
    <t>fraction volumique CO2 entrant</t>
  </si>
  <si>
    <t>fraction volumique CO2 initiale</t>
  </si>
  <si>
    <t>mn</t>
  </si>
  <si>
    <t>Temps écoulé pour la mesure</t>
  </si>
  <si>
    <t xml:space="preserve"> Taux de CO2 (PPM)</t>
  </si>
  <si>
    <t>Estimateur de TRH à partir de la mesure du CO2</t>
  </si>
  <si>
    <t>&gt; Remplir les cases en jaune</t>
  </si>
  <si>
    <t>Calculs intermédiaires - ne pas modifier</t>
  </si>
  <si>
    <t>&gt; les cases vertes peuvent être modifiées pour tenir compte d'un TRH particulier (sauf TRH=0 qui provoquerait une erreur, la valeur la plus basse est donc 1E-9)</t>
  </si>
  <si>
    <t>réalisé à partir du modèle de http://kazetoshi.fr/simulateur et donné sans aucune garantie d'exactitude</t>
  </si>
  <si>
    <t>Contact : pascal.morenton@universite-paris-saclay.fr</t>
  </si>
  <si>
    <t>&gt; Le taux de CO2 est alors évalué pour différents TRH et en fonction du temps spécifié</t>
  </si>
  <si>
    <t>&gt; dans l'exemple ci-dessous : si le taux de CO2 relevé au bout d'une heure est 1050, le TRH de la salle est donc de  ~4</t>
  </si>
  <si>
    <t>Données d'entrée à renseigner</t>
  </si>
  <si>
    <t>Données constantes - ne pas modifier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</si>
</sst>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2" borderId="2" xfId="0" applyFont="1" applyFill="1" applyBorder="1"/>
    <xf numFmtId="0" fontId="0" fillId="0" borderId="3" xfId="0" applyBorder="1"/>
    <xf numFmtId="0" fontId="0" fillId="0" borderId="4" xfId="0" applyBorder="1"/>
    <xf numFmtId="0" fontId="2" fillId="2" borderId="0" xfId="0" applyFont="1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2" fillId="2" borderId="7" xfId="0" applyFont="1" applyFill="1" applyBorder="1"/>
    <xf numFmtId="1" fontId="2" fillId="6" borderId="5" xfId="0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6" fillId="0" borderId="1" xfId="0" applyFont="1" applyBorder="1"/>
    <xf numFmtId="0" fontId="6" fillId="0" borderId="2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Fill="1" applyBorder="1"/>
    <xf numFmtId="0" fontId="6" fillId="0" borderId="5" xfId="0" applyFont="1" applyBorder="1"/>
    <xf numFmtId="0" fontId="6" fillId="0" borderId="0" xfId="0" applyFont="1" applyBorder="1"/>
    <xf numFmtId="164" fontId="6" fillId="0" borderId="0" xfId="0" applyNumberFormat="1" applyFont="1" applyBorder="1"/>
    <xf numFmtId="0" fontId="6" fillId="0" borderId="6" xfId="0" applyFont="1" applyBorder="1"/>
    <xf numFmtId="164" fontId="6" fillId="0" borderId="7" xfId="0" applyNumberFormat="1" applyFont="1" applyBorder="1"/>
    <xf numFmtId="0" fontId="6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454E8-F1C0-4D28-800C-B40E004C8307}">
  <dimension ref="A1:P26"/>
  <sheetViews>
    <sheetView tabSelected="1" workbookViewId="0">
      <selection activeCell="D36" sqref="D36"/>
    </sheetView>
  </sheetViews>
  <sheetFormatPr baseColWidth="10" defaultRowHeight="15" x14ac:dyDescent="0.25"/>
  <cols>
    <col min="1" max="1" width="32.7109375" customWidth="1"/>
    <col min="2" max="2" width="13.28515625" customWidth="1"/>
    <col min="3" max="4" width="8" customWidth="1"/>
    <col min="5" max="5" width="8.140625" style="2" customWidth="1"/>
    <col min="6" max="6" width="19" customWidth="1"/>
    <col min="7" max="7" width="7.5703125" customWidth="1"/>
    <col min="8" max="9" width="13.140625" customWidth="1"/>
    <col min="13" max="13" width="12" bestFit="1" customWidth="1"/>
    <col min="16" max="16" width="13.42578125" customWidth="1"/>
  </cols>
  <sheetData>
    <row r="1" spans="1:16" ht="21" x14ac:dyDescent="0.35">
      <c r="A1" s="5" t="s">
        <v>23</v>
      </c>
    </row>
    <row r="2" spans="1:16" x14ac:dyDescent="0.25">
      <c r="A2" s="6" t="s">
        <v>27</v>
      </c>
    </row>
    <row r="3" spans="1:16" x14ac:dyDescent="0.25">
      <c r="A3" s="6" t="s">
        <v>28</v>
      </c>
    </row>
    <row r="4" spans="1:16" x14ac:dyDescent="0.25">
      <c r="A4" s="6"/>
    </row>
    <row r="5" spans="1:16" x14ac:dyDescent="0.25">
      <c r="A5" s="4" t="s">
        <v>24</v>
      </c>
    </row>
    <row r="6" spans="1:16" x14ac:dyDescent="0.25">
      <c r="A6" s="4" t="s">
        <v>26</v>
      </c>
    </row>
    <row r="7" spans="1:16" x14ac:dyDescent="0.25">
      <c r="A7" s="4" t="s">
        <v>29</v>
      </c>
    </row>
    <row r="8" spans="1:16" x14ac:dyDescent="0.25">
      <c r="A8" s="4" t="s">
        <v>30</v>
      </c>
    </row>
    <row r="9" spans="1:16" ht="15.75" thickBot="1" x14ac:dyDescent="0.3">
      <c r="A9" s="4"/>
    </row>
    <row r="10" spans="1:16" ht="15.75" thickBot="1" x14ac:dyDescent="0.3">
      <c r="A10" s="19" t="s">
        <v>31</v>
      </c>
      <c r="B10" s="20"/>
      <c r="C10" s="21"/>
      <c r="E10" s="23" t="s">
        <v>0</v>
      </c>
      <c r="F10" s="22" t="s">
        <v>22</v>
      </c>
      <c r="G10" s="3"/>
      <c r="H10" s="18" t="s">
        <v>25</v>
      </c>
      <c r="I10" s="18"/>
      <c r="J10" s="18"/>
      <c r="K10" s="18"/>
      <c r="L10" s="18"/>
      <c r="M10" s="18"/>
      <c r="N10" s="18"/>
      <c r="O10" s="18"/>
      <c r="P10" s="18"/>
    </row>
    <row r="11" spans="1:16" x14ac:dyDescent="0.25">
      <c r="A11" s="7" t="s">
        <v>4</v>
      </c>
      <c r="B11" s="8">
        <v>1</v>
      </c>
      <c r="C11" s="9"/>
      <c r="E11" s="24">
        <v>1.0000000000000001E-9</v>
      </c>
      <c r="F11" s="16">
        <f>$B$22/$B$21*P11*1000000</f>
        <v>3094.3636528470302</v>
      </c>
      <c r="H11">
        <f>E11/3600</f>
        <v>2.7777777777777779E-13</v>
      </c>
      <c r="I11">
        <f t="shared" ref="I11:I25" si="0">$B$20*($B$11*$B$18+$B$12*$B$19)*0.001/3600</f>
        <v>1.294722222222222E-4</v>
      </c>
      <c r="J11">
        <f>$B$13*H11</f>
        <v>3.3333333333333335E-11</v>
      </c>
      <c r="K11" s="1">
        <f>$B$14*0.000001</f>
        <v>4.1999999999999996E-4</v>
      </c>
      <c r="L11" s="1">
        <f t="shared" ref="L11:L25" si="1">$B$21/$B$22*$B$15*0.000001</f>
        <v>8.433333333333332E-4</v>
      </c>
      <c r="M11">
        <f t="shared" ref="M11:M25" si="2">$B$21/$B$22*$B$24*J11</f>
        <v>2.1388888888888887E-14</v>
      </c>
      <c r="N11">
        <f>($B$23+M11)/J11</f>
        <v>3884166.6673083329</v>
      </c>
      <c r="O11">
        <f>N11*$B$22/$B$21*1000000</f>
        <v>2542363636783.6362</v>
      </c>
      <c r="P11">
        <f t="shared" ref="P11:P25" si="3">($B$25-N11)*EXP(-E11*$B$16/60)+N11</f>
        <v>4.7275000251829624E-3</v>
      </c>
    </row>
    <row r="12" spans="1:16" x14ac:dyDescent="0.25">
      <c r="A12" s="10" t="s">
        <v>5</v>
      </c>
      <c r="B12" s="11">
        <v>25</v>
      </c>
      <c r="C12" s="12"/>
      <c r="E12" s="24">
        <v>0.1</v>
      </c>
      <c r="F12" s="16">
        <f>$B$22/$B$21*P12*1000000</f>
        <v>2958.8174184592549</v>
      </c>
      <c r="H12">
        <f>E12/3600</f>
        <v>2.7777777777777779E-5</v>
      </c>
      <c r="I12">
        <f t="shared" si="0"/>
        <v>1.294722222222222E-4</v>
      </c>
      <c r="J12">
        <f>$B$13*H12</f>
        <v>3.3333333333333335E-3</v>
      </c>
      <c r="K12" s="1">
        <f>$B$14*0.000001</f>
        <v>4.1999999999999996E-4</v>
      </c>
      <c r="L12" s="1">
        <f t="shared" si="1"/>
        <v>8.433333333333332E-4</v>
      </c>
      <c r="M12">
        <f t="shared" si="2"/>
        <v>2.1388888888888886E-6</v>
      </c>
      <c r="N12">
        <f>($B$23+M12)/J12</f>
        <v>3.9483333333333329E-2</v>
      </c>
      <c r="O12">
        <f>N12*$B$22/$B$21*1000000</f>
        <v>25843.63636363636</v>
      </c>
      <c r="P12">
        <f t="shared" si="3"/>
        <v>4.5204155004238619E-3</v>
      </c>
    </row>
    <row r="13" spans="1:16" x14ac:dyDescent="0.25">
      <c r="A13" s="10" t="s">
        <v>6</v>
      </c>
      <c r="B13" s="11">
        <v>120</v>
      </c>
      <c r="C13" s="12" t="s">
        <v>7</v>
      </c>
      <c r="E13" s="24">
        <v>0.25</v>
      </c>
      <c r="F13" s="16">
        <f>$B$22/$B$21*P13*1000000</f>
        <v>2772.2770854109126</v>
      </c>
      <c r="H13">
        <f>E13/3600</f>
        <v>6.9444444444444444E-5</v>
      </c>
      <c r="I13">
        <f t="shared" si="0"/>
        <v>1.294722222222222E-4</v>
      </c>
      <c r="J13">
        <f>$B$13*H13</f>
        <v>8.3333333333333332E-3</v>
      </c>
      <c r="K13" s="1">
        <f>$B$14*0.000001</f>
        <v>4.1999999999999996E-4</v>
      </c>
      <c r="L13" s="1">
        <f t="shared" si="1"/>
        <v>8.433333333333332E-4</v>
      </c>
      <c r="M13">
        <f t="shared" si="2"/>
        <v>5.3472222222222214E-6</v>
      </c>
      <c r="N13">
        <f>($B$23+M13)/J13</f>
        <v>1.6178333333333333E-2</v>
      </c>
      <c r="O13">
        <f>N13*$B$22/$B$21*1000000</f>
        <v>10589.454545454546</v>
      </c>
      <c r="P13">
        <f t="shared" si="3"/>
        <v>4.2354233249333392E-3</v>
      </c>
    </row>
    <row r="14" spans="1:16" x14ac:dyDescent="0.25">
      <c r="A14" s="10" t="s">
        <v>8</v>
      </c>
      <c r="B14" s="11">
        <v>420</v>
      </c>
      <c r="C14" s="12" t="s">
        <v>9</v>
      </c>
      <c r="E14" s="24">
        <v>0.5</v>
      </c>
      <c r="F14" s="16">
        <f t="shared" ref="F14:F25" si="4">$B$22/$B$21*P14*1000000</f>
        <v>2500.7463326232478</v>
      </c>
      <c r="H14">
        <f t="shared" ref="H14:H25" si="5">E14/3600</f>
        <v>1.3888888888888889E-4</v>
      </c>
      <c r="I14">
        <f t="shared" si="0"/>
        <v>1.294722222222222E-4</v>
      </c>
      <c r="J14">
        <f t="shared" ref="J14:J25" si="6">$B$13*H14</f>
        <v>1.6666666666666666E-2</v>
      </c>
      <c r="K14" s="1">
        <f t="shared" ref="K14:K25" si="7">$B$14*0.000001</f>
        <v>4.1999999999999996E-4</v>
      </c>
      <c r="L14" s="1">
        <f t="shared" si="1"/>
        <v>8.433333333333332E-4</v>
      </c>
      <c r="M14">
        <f t="shared" si="2"/>
        <v>1.0694444444444443E-5</v>
      </c>
      <c r="N14">
        <f t="shared" ref="N14:N25" si="8">($B$23+M14)/J14</f>
        <v>8.4099999999999991E-3</v>
      </c>
      <c r="O14">
        <f t="shared" ref="O14:O25" si="9">N14*$B$22/$B$21*1000000</f>
        <v>5504.7272727272721</v>
      </c>
      <c r="P14">
        <f t="shared" si="3"/>
        <v>3.8205846748410729E-3</v>
      </c>
    </row>
    <row r="15" spans="1:16" x14ac:dyDescent="0.25">
      <c r="A15" s="10" t="s">
        <v>10</v>
      </c>
      <c r="B15" s="11">
        <v>552</v>
      </c>
      <c r="C15" s="12" t="s">
        <v>9</v>
      </c>
      <c r="E15" s="24">
        <v>1</v>
      </c>
      <c r="F15" s="16">
        <f t="shared" si="4"/>
        <v>2075.640408798216</v>
      </c>
      <c r="H15">
        <f t="shared" si="5"/>
        <v>2.7777777777777778E-4</v>
      </c>
      <c r="I15">
        <f t="shared" si="0"/>
        <v>1.294722222222222E-4</v>
      </c>
      <c r="J15">
        <f t="shared" si="6"/>
        <v>3.3333333333333333E-2</v>
      </c>
      <c r="K15" s="1">
        <f t="shared" si="7"/>
        <v>4.1999999999999996E-4</v>
      </c>
      <c r="L15" s="1">
        <f t="shared" si="1"/>
        <v>8.433333333333332E-4</v>
      </c>
      <c r="M15">
        <f t="shared" si="2"/>
        <v>2.1388888888888886E-5</v>
      </c>
      <c r="N15">
        <f t="shared" si="8"/>
        <v>4.5258333333333322E-3</v>
      </c>
      <c r="O15">
        <f t="shared" si="9"/>
        <v>2962.3636363636356</v>
      </c>
      <c r="P15">
        <f t="shared" si="3"/>
        <v>3.1711172912194962E-3</v>
      </c>
    </row>
    <row r="16" spans="1:16" ht="15.75" thickBot="1" x14ac:dyDescent="0.3">
      <c r="A16" s="13" t="s">
        <v>21</v>
      </c>
      <c r="B16" s="15">
        <v>60</v>
      </c>
      <c r="C16" s="14" t="s">
        <v>20</v>
      </c>
      <c r="E16" s="24">
        <v>2</v>
      </c>
      <c r="F16" s="16">
        <f t="shared" si="4"/>
        <v>1537.0103241601821</v>
      </c>
      <c r="H16">
        <f t="shared" si="5"/>
        <v>5.5555555555555556E-4</v>
      </c>
      <c r="I16">
        <f t="shared" si="0"/>
        <v>1.294722222222222E-4</v>
      </c>
      <c r="J16">
        <f t="shared" si="6"/>
        <v>6.6666666666666666E-2</v>
      </c>
      <c r="K16" s="1">
        <f t="shared" si="7"/>
        <v>4.1999999999999996E-4</v>
      </c>
      <c r="L16" s="1">
        <f t="shared" si="1"/>
        <v>8.433333333333332E-4</v>
      </c>
      <c r="M16">
        <f t="shared" si="2"/>
        <v>4.2777777777777771E-5</v>
      </c>
      <c r="N16">
        <f t="shared" si="8"/>
        <v>2.5837499999999997E-3</v>
      </c>
      <c r="O16">
        <f t="shared" si="9"/>
        <v>1691.181818181818</v>
      </c>
      <c r="P16">
        <f t="shared" si="3"/>
        <v>2.3482102174669449E-3</v>
      </c>
    </row>
    <row r="17" spans="1:16" ht="15.75" thickBot="1" x14ac:dyDescent="0.3">
      <c r="A17" s="26" t="s">
        <v>32</v>
      </c>
      <c r="B17" s="27"/>
      <c r="C17" s="28"/>
      <c r="E17" s="24">
        <v>3</v>
      </c>
      <c r="F17" s="16">
        <f t="shared" si="4"/>
        <v>1231.8341610859006</v>
      </c>
      <c r="H17">
        <f t="shared" si="5"/>
        <v>8.3333333333333339E-4</v>
      </c>
      <c r="I17">
        <f t="shared" si="0"/>
        <v>1.294722222222222E-4</v>
      </c>
      <c r="J17">
        <f t="shared" si="6"/>
        <v>0.1</v>
      </c>
      <c r="K17" s="1">
        <f t="shared" si="7"/>
        <v>4.1999999999999996E-4</v>
      </c>
      <c r="L17" s="1">
        <f t="shared" si="1"/>
        <v>8.433333333333332E-4</v>
      </c>
      <c r="M17">
        <f t="shared" si="2"/>
        <v>6.4166666666666663E-5</v>
      </c>
      <c r="N17">
        <f t="shared" si="8"/>
        <v>1.9363888888888885E-3</v>
      </c>
      <c r="O17">
        <f t="shared" si="9"/>
        <v>1267.4545454545453</v>
      </c>
      <c r="P17">
        <f t="shared" si="3"/>
        <v>1.8819688572145705E-3</v>
      </c>
    </row>
    <row r="18" spans="1:16" x14ac:dyDescent="0.25">
      <c r="A18" s="29" t="s">
        <v>1</v>
      </c>
      <c r="B18" s="30">
        <v>20</v>
      </c>
      <c r="C18" s="31" t="s">
        <v>2</v>
      </c>
      <c r="E18" s="24">
        <v>4</v>
      </c>
      <c r="F18" s="16">
        <f t="shared" si="4"/>
        <v>1046.3673198523506</v>
      </c>
      <c r="H18">
        <f t="shared" si="5"/>
        <v>1.1111111111111111E-3</v>
      </c>
      <c r="I18">
        <f t="shared" si="0"/>
        <v>1.294722222222222E-4</v>
      </c>
      <c r="J18">
        <f t="shared" si="6"/>
        <v>0.13333333333333333</v>
      </c>
      <c r="K18" s="1">
        <f t="shared" si="7"/>
        <v>4.1999999999999996E-4</v>
      </c>
      <c r="L18" s="1">
        <f t="shared" si="1"/>
        <v>8.433333333333332E-4</v>
      </c>
      <c r="M18">
        <f t="shared" si="2"/>
        <v>8.5555555555555542E-5</v>
      </c>
      <c r="N18">
        <f t="shared" si="8"/>
        <v>1.6127083333333332E-3</v>
      </c>
      <c r="O18">
        <f t="shared" si="9"/>
        <v>1055.590909090909</v>
      </c>
      <c r="P18">
        <f t="shared" si="3"/>
        <v>1.5986167386633134E-3</v>
      </c>
    </row>
    <row r="19" spans="1:16" x14ac:dyDescent="0.25">
      <c r="A19" s="32" t="s">
        <v>3</v>
      </c>
      <c r="B19" s="33">
        <v>15</v>
      </c>
      <c r="C19" s="34" t="s">
        <v>2</v>
      </c>
      <c r="E19" s="24">
        <v>5</v>
      </c>
      <c r="F19" s="16">
        <f t="shared" si="4"/>
        <v>925.93607398976235</v>
      </c>
      <c r="H19">
        <f t="shared" si="5"/>
        <v>1.3888888888888889E-3</v>
      </c>
      <c r="I19">
        <f t="shared" si="0"/>
        <v>1.294722222222222E-4</v>
      </c>
      <c r="J19">
        <f t="shared" si="6"/>
        <v>0.16666666666666669</v>
      </c>
      <c r="K19" s="1">
        <f t="shared" si="7"/>
        <v>4.1999999999999996E-4</v>
      </c>
      <c r="L19" s="1">
        <f t="shared" si="1"/>
        <v>8.433333333333332E-4</v>
      </c>
      <c r="M19">
        <f t="shared" si="2"/>
        <v>1.0694444444444445E-4</v>
      </c>
      <c r="N19">
        <f t="shared" si="8"/>
        <v>1.4184999999999998E-3</v>
      </c>
      <c r="O19">
        <f t="shared" si="9"/>
        <v>928.47272727272718</v>
      </c>
      <c r="P19">
        <f t="shared" si="3"/>
        <v>1.4146245574843592E-3</v>
      </c>
    </row>
    <row r="20" spans="1:16" x14ac:dyDescent="0.25">
      <c r="A20" s="32" t="s">
        <v>11</v>
      </c>
      <c r="B20" s="35">
        <v>1.18</v>
      </c>
      <c r="C20" s="34" t="s">
        <v>12</v>
      </c>
      <c r="E20" s="24">
        <v>6</v>
      </c>
      <c r="F20" s="16">
        <f t="shared" si="4"/>
        <v>843.00415311500683</v>
      </c>
      <c r="H20">
        <f t="shared" si="5"/>
        <v>1.6666666666666668E-3</v>
      </c>
      <c r="I20">
        <f t="shared" si="0"/>
        <v>1.294722222222222E-4</v>
      </c>
      <c r="J20">
        <f t="shared" si="6"/>
        <v>0.2</v>
      </c>
      <c r="K20" s="1">
        <f t="shared" si="7"/>
        <v>4.1999999999999996E-4</v>
      </c>
      <c r="L20" s="1">
        <f t="shared" si="1"/>
        <v>8.433333333333332E-4</v>
      </c>
      <c r="M20">
        <f t="shared" si="2"/>
        <v>1.2833333333333333E-4</v>
      </c>
      <c r="N20">
        <f t="shared" si="8"/>
        <v>1.2890277777777774E-3</v>
      </c>
      <c r="O20">
        <f t="shared" si="9"/>
        <v>843.72727272727252</v>
      </c>
      <c r="P20">
        <f t="shared" si="3"/>
        <v>1.2879230117034826E-3</v>
      </c>
    </row>
    <row r="21" spans="1:16" x14ac:dyDescent="0.25">
      <c r="A21" s="32" t="s">
        <v>13</v>
      </c>
      <c r="B21" s="35">
        <v>44</v>
      </c>
      <c r="C21" s="34" t="s">
        <v>14</v>
      </c>
      <c r="E21" s="24">
        <v>7</v>
      </c>
      <c r="F21" s="16">
        <f t="shared" si="4"/>
        <v>782.98398282141807</v>
      </c>
      <c r="H21">
        <f t="shared" si="5"/>
        <v>1.9444444444444444E-3</v>
      </c>
      <c r="I21">
        <f t="shared" si="0"/>
        <v>1.294722222222222E-4</v>
      </c>
      <c r="J21">
        <f t="shared" si="6"/>
        <v>0.23333333333333334</v>
      </c>
      <c r="K21" s="1">
        <f t="shared" si="7"/>
        <v>4.1999999999999996E-4</v>
      </c>
      <c r="L21" s="1">
        <f t="shared" si="1"/>
        <v>8.433333333333332E-4</v>
      </c>
      <c r="M21">
        <f t="shared" si="2"/>
        <v>1.4972222222222221E-4</v>
      </c>
      <c r="N21">
        <f t="shared" si="8"/>
        <v>1.196547619047619E-3</v>
      </c>
      <c r="O21">
        <f t="shared" si="9"/>
        <v>783.19480519480521</v>
      </c>
      <c r="P21">
        <f t="shared" si="3"/>
        <v>1.1962255293104999E-3</v>
      </c>
    </row>
    <row r="22" spans="1:16" x14ac:dyDescent="0.25">
      <c r="A22" s="32" t="s">
        <v>15</v>
      </c>
      <c r="B22" s="35">
        <v>28.8</v>
      </c>
      <c r="C22" s="34" t="s">
        <v>14</v>
      </c>
      <c r="E22" s="24">
        <v>8</v>
      </c>
      <c r="F22" s="16">
        <f t="shared" si="4"/>
        <v>737.73312711402025</v>
      </c>
      <c r="H22">
        <f t="shared" si="5"/>
        <v>2.2222222222222222E-3</v>
      </c>
      <c r="I22">
        <f t="shared" si="0"/>
        <v>1.294722222222222E-4</v>
      </c>
      <c r="J22">
        <f t="shared" si="6"/>
        <v>0.26666666666666666</v>
      </c>
      <c r="K22" s="1">
        <f t="shared" si="7"/>
        <v>4.1999999999999996E-4</v>
      </c>
      <c r="L22" s="1">
        <f t="shared" si="1"/>
        <v>8.433333333333332E-4</v>
      </c>
      <c r="M22">
        <f t="shared" si="2"/>
        <v>1.7111111111111108E-4</v>
      </c>
      <c r="N22">
        <f t="shared" si="8"/>
        <v>1.1271874999999997E-3</v>
      </c>
      <c r="O22">
        <f t="shared" si="9"/>
        <v>737.79545454545439</v>
      </c>
      <c r="P22">
        <f t="shared" si="3"/>
        <v>1.1270922775353086E-3</v>
      </c>
    </row>
    <row r="23" spans="1:16" x14ac:dyDescent="0.25">
      <c r="A23" s="32" t="s">
        <v>16</v>
      </c>
      <c r="B23" s="35">
        <f>$B$20*($B$11*$B$18+$B$12*$B$19)*0.001/3600</f>
        <v>1.294722222222222E-4</v>
      </c>
      <c r="C23" s="34" t="s">
        <v>17</v>
      </c>
      <c r="E23" s="24">
        <v>9</v>
      </c>
      <c r="F23" s="16">
        <f t="shared" si="4"/>
        <v>702.46627717917897</v>
      </c>
      <c r="H23">
        <f t="shared" si="5"/>
        <v>2.5000000000000001E-3</v>
      </c>
      <c r="I23">
        <f t="shared" si="0"/>
        <v>1.294722222222222E-4</v>
      </c>
      <c r="J23">
        <f t="shared" si="6"/>
        <v>0.3</v>
      </c>
      <c r="K23" s="1">
        <f t="shared" si="7"/>
        <v>4.1999999999999996E-4</v>
      </c>
      <c r="L23" s="1">
        <f t="shared" si="1"/>
        <v>8.433333333333332E-4</v>
      </c>
      <c r="M23">
        <f t="shared" si="2"/>
        <v>1.9249999999999996E-4</v>
      </c>
      <c r="N23">
        <f t="shared" si="8"/>
        <v>1.0732407407407407E-3</v>
      </c>
      <c r="O23">
        <f t="shared" si="9"/>
        <v>702.4848484848485</v>
      </c>
      <c r="P23">
        <f t="shared" si="3"/>
        <v>1.0732123679126344E-3</v>
      </c>
    </row>
    <row r="24" spans="1:16" x14ac:dyDescent="0.25">
      <c r="A24" s="32" t="s">
        <v>18</v>
      </c>
      <c r="B24" s="36">
        <f>$B$14*0.000001</f>
        <v>4.1999999999999996E-4</v>
      </c>
      <c r="C24" s="34"/>
      <c r="E24" s="24">
        <v>10</v>
      </c>
      <c r="F24" s="16">
        <f t="shared" si="4"/>
        <v>674.23081411404007</v>
      </c>
      <c r="H24">
        <f t="shared" si="5"/>
        <v>2.7777777777777779E-3</v>
      </c>
      <c r="I24">
        <f t="shared" si="0"/>
        <v>1.294722222222222E-4</v>
      </c>
      <c r="J24">
        <f t="shared" si="6"/>
        <v>0.33333333333333337</v>
      </c>
      <c r="K24" s="1">
        <f t="shared" si="7"/>
        <v>4.1999999999999996E-4</v>
      </c>
      <c r="L24" s="1">
        <f t="shared" si="1"/>
        <v>8.433333333333332E-4</v>
      </c>
      <c r="M24">
        <f t="shared" si="2"/>
        <v>2.138888888888889E-4</v>
      </c>
      <c r="N24">
        <f t="shared" si="8"/>
        <v>1.0300833333333332E-3</v>
      </c>
      <c r="O24">
        <f t="shared" si="9"/>
        <v>674.23636363636354</v>
      </c>
      <c r="P24">
        <f t="shared" si="3"/>
        <v>1.03007485489645E-3</v>
      </c>
    </row>
    <row r="25" spans="1:16" ht="15.75" thickBot="1" x14ac:dyDescent="0.3">
      <c r="A25" s="37" t="s">
        <v>19</v>
      </c>
      <c r="B25" s="38">
        <f>$B$21/$B$22*$B$15*0.000001</f>
        <v>8.433333333333332E-4</v>
      </c>
      <c r="C25" s="39"/>
      <c r="E25" s="25">
        <v>11</v>
      </c>
      <c r="F25" s="17">
        <f t="shared" si="4"/>
        <v>651.12231140331153</v>
      </c>
      <c r="H25">
        <f t="shared" si="5"/>
        <v>3.0555555555555557E-3</v>
      </c>
      <c r="I25">
        <f t="shared" si="0"/>
        <v>1.294722222222222E-4</v>
      </c>
      <c r="J25">
        <f t="shared" si="6"/>
        <v>0.3666666666666667</v>
      </c>
      <c r="K25" s="1">
        <f t="shared" si="7"/>
        <v>4.1999999999999996E-4</v>
      </c>
      <c r="L25" s="1">
        <f t="shared" si="1"/>
        <v>8.433333333333332E-4</v>
      </c>
      <c r="M25">
        <f t="shared" si="2"/>
        <v>2.3527777777777777E-4</v>
      </c>
      <c r="N25">
        <f t="shared" si="8"/>
        <v>9.9477272727272695E-4</v>
      </c>
      <c r="O25">
        <f t="shared" si="9"/>
        <v>651.12396694214863</v>
      </c>
      <c r="P25">
        <f t="shared" si="3"/>
        <v>9.9477019797728156E-4</v>
      </c>
    </row>
    <row r="26" spans="1:16" x14ac:dyDescent="0.25">
      <c r="B26" s="1"/>
    </row>
  </sheetData>
  <mergeCells count="3">
    <mergeCell ref="H10:P10"/>
    <mergeCell ref="A10:C10"/>
    <mergeCell ref="A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Estimateur TRH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Morenton</dc:creator>
  <cp:lastModifiedBy>Pascal Morenton</cp:lastModifiedBy>
  <dcterms:created xsi:type="dcterms:W3CDTF">2020-11-21T14:02:40Z</dcterms:created>
  <dcterms:modified xsi:type="dcterms:W3CDTF">2021-05-04T16:05:46Z</dcterms:modified>
</cp:coreProperties>
</file>